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Z643" i="1"/>
  <c r="AC641"/>
  <c r="AA641"/>
  <c r="Y641"/>
  <c r="X641"/>
  <c r="AD641" s="1"/>
  <c r="R641"/>
  <c r="Q641"/>
  <c r="N641"/>
  <c r="M641"/>
  <c r="J641"/>
  <c r="E641"/>
  <c r="D641"/>
  <c r="C641"/>
  <c r="A641"/>
  <c r="AC640"/>
  <c r="AA640"/>
  <c r="Y640"/>
  <c r="X640"/>
  <c r="AD640" s="1"/>
  <c r="R640"/>
  <c r="Q640"/>
  <c r="N640"/>
  <c r="M640"/>
  <c r="J640"/>
  <c r="E640"/>
  <c r="D640"/>
  <c r="C640"/>
  <c r="A640"/>
  <c r="AC639"/>
  <c r="AA639"/>
  <c r="Y639"/>
  <c r="X639"/>
  <c r="AD639" s="1"/>
  <c r="R639"/>
  <c r="Q639"/>
  <c r="N639"/>
  <c r="M639"/>
  <c r="J639"/>
  <c r="E639"/>
  <c r="D639"/>
  <c r="C639"/>
  <c r="A639"/>
  <c r="AC638"/>
  <c r="AA638"/>
  <c r="Y638"/>
  <c r="X638"/>
  <c r="AD638" s="1"/>
  <c r="R638"/>
  <c r="Q638"/>
  <c r="N638"/>
  <c r="M638"/>
  <c r="J638"/>
  <c r="E638"/>
  <c r="D638"/>
  <c r="C638"/>
  <c r="A638"/>
  <c r="AC637"/>
  <c r="AA637"/>
  <c r="Y637"/>
  <c r="X637"/>
  <c r="AD637" s="1"/>
  <c r="R637"/>
  <c r="Q637"/>
  <c r="N637"/>
  <c r="M637"/>
  <c r="J637"/>
  <c r="E637"/>
  <c r="D637"/>
  <c r="C637"/>
  <c r="A637"/>
  <c r="AC636"/>
  <c r="AA636"/>
  <c r="Y636"/>
  <c r="X636"/>
  <c r="AD636" s="1"/>
  <c r="R636"/>
  <c r="Q636"/>
  <c r="N636"/>
  <c r="M636"/>
  <c r="J636"/>
  <c r="E636"/>
  <c r="D636"/>
  <c r="C636"/>
  <c r="A636"/>
  <c r="AC635"/>
  <c r="AA635"/>
  <c r="Y635"/>
  <c r="X635"/>
  <c r="AD635" s="1"/>
  <c r="R635"/>
  <c r="Q635"/>
  <c r="N635"/>
  <c r="M635"/>
  <c r="J635"/>
  <c r="E635"/>
  <c r="D635"/>
  <c r="C635"/>
  <c r="A635"/>
  <c r="AC634"/>
  <c r="AA634"/>
  <c r="Y634"/>
  <c r="X634"/>
  <c r="AD634" s="1"/>
  <c r="R634"/>
  <c r="Q634"/>
  <c r="N634"/>
  <c r="M634"/>
  <c r="J634"/>
  <c r="E634"/>
  <c r="D634"/>
  <c r="C634"/>
  <c r="A634"/>
  <c r="AC633"/>
  <c r="AA633"/>
  <c r="Y633"/>
  <c r="X633"/>
  <c r="AD633" s="1"/>
  <c r="R633"/>
  <c r="Q633"/>
  <c r="N633"/>
  <c r="M633"/>
  <c r="J633"/>
  <c r="E633"/>
  <c r="D633"/>
  <c r="C633"/>
  <c r="A633"/>
  <c r="AC632"/>
  <c r="AA632"/>
  <c r="Y632"/>
  <c r="X632"/>
  <c r="AD632" s="1"/>
  <c r="R632"/>
  <c r="Q632"/>
  <c r="N632"/>
  <c r="M632"/>
  <c r="J632"/>
  <c r="E632"/>
  <c r="D632"/>
  <c r="C632"/>
  <c r="A632"/>
  <c r="AC631"/>
  <c r="AA631"/>
  <c r="Y631"/>
  <c r="X631"/>
  <c r="AD631" s="1"/>
  <c r="R631"/>
  <c r="Q631"/>
  <c r="N631"/>
  <c r="M631"/>
  <c r="J631"/>
  <c r="E631"/>
  <c r="D631"/>
  <c r="C631"/>
  <c r="A631"/>
  <c r="AC630"/>
  <c r="AA630"/>
  <c r="Y630"/>
  <c r="X630"/>
  <c r="AD630" s="1"/>
  <c r="R630"/>
  <c r="Q630"/>
  <c r="N630"/>
  <c r="M630"/>
  <c r="J630"/>
  <c r="E630"/>
  <c r="D630"/>
  <c r="C630"/>
  <c r="A630"/>
  <c r="AC629"/>
  <c r="AA629"/>
  <c r="Y629"/>
  <c r="X629"/>
  <c r="AD629" s="1"/>
  <c r="R629"/>
  <c r="Q629"/>
  <c r="N629"/>
  <c r="M629"/>
  <c r="J629"/>
  <c r="E629"/>
  <c r="D629"/>
  <c r="C629"/>
  <c r="A629"/>
  <c r="AC628"/>
  <c r="AA628"/>
  <c r="Y628"/>
  <c r="X628"/>
  <c r="AD628" s="1"/>
  <c r="R628"/>
  <c r="Q628"/>
  <c r="N628"/>
  <c r="M628"/>
  <c r="J628"/>
  <c r="E628"/>
  <c r="D628"/>
  <c r="C628"/>
  <c r="A628"/>
  <c r="AC627"/>
  <c r="AA627"/>
  <c r="Y627"/>
  <c r="X627"/>
  <c r="AD627" s="1"/>
  <c r="R627"/>
  <c r="Q627"/>
  <c r="N627"/>
  <c r="M627"/>
  <c r="J627"/>
  <c r="E627"/>
  <c r="D627"/>
  <c r="C627"/>
  <c r="A627"/>
  <c r="AC626"/>
  <c r="AA626"/>
  <c r="Y626"/>
  <c r="X626"/>
  <c r="AD626" s="1"/>
  <c r="R626"/>
  <c r="Q626"/>
  <c r="N626"/>
  <c r="M626"/>
  <c r="J626"/>
  <c r="E626"/>
  <c r="D626"/>
  <c r="C626"/>
  <c r="A626"/>
  <c r="AC625"/>
  <c r="AA625"/>
  <c r="Y625"/>
  <c r="X625"/>
  <c r="AD625" s="1"/>
  <c r="R625"/>
  <c r="Q625"/>
  <c r="N625"/>
  <c r="M625"/>
  <c r="J625"/>
  <c r="E625"/>
  <c r="D625"/>
  <c r="C625"/>
  <c r="A625"/>
  <c r="AC624"/>
  <c r="AA624"/>
  <c r="Y624"/>
  <c r="X624"/>
  <c r="AD624" s="1"/>
  <c r="R624"/>
  <c r="Q624"/>
  <c r="N624"/>
  <c r="M624"/>
  <c r="J624"/>
  <c r="E624"/>
  <c r="D624"/>
  <c r="C624"/>
  <c r="A624"/>
  <c r="AC623"/>
  <c r="AA623"/>
  <c r="Y623"/>
  <c r="X623"/>
  <c r="AD623" s="1"/>
  <c r="R623"/>
  <c r="Q623"/>
  <c r="N623"/>
  <c r="M623"/>
  <c r="J623"/>
  <c r="E623"/>
  <c r="D623"/>
  <c r="C623"/>
  <c r="A623"/>
  <c r="AC622"/>
  <c r="AA622"/>
  <c r="Y622"/>
  <c r="X622"/>
  <c r="AD622" s="1"/>
  <c r="R622"/>
  <c r="Q622"/>
  <c r="N622"/>
  <c r="M622"/>
  <c r="J622"/>
  <c r="E622"/>
  <c r="D622"/>
  <c r="C622"/>
  <c r="A622"/>
  <c r="AC621"/>
  <c r="AA621"/>
  <c r="Y621"/>
  <c r="X621"/>
  <c r="AD621" s="1"/>
  <c r="R621"/>
  <c r="Q621"/>
  <c r="N621"/>
  <c r="M621"/>
  <c r="J621"/>
  <c r="E621"/>
  <c r="D621"/>
  <c r="C621"/>
  <c r="A621"/>
  <c r="AC620"/>
  <c r="AA620"/>
  <c r="Y620"/>
  <c r="X620"/>
  <c r="AD620" s="1"/>
  <c r="R620"/>
  <c r="Q620"/>
  <c r="N620"/>
  <c r="M620"/>
  <c r="J620"/>
  <c r="E620"/>
  <c r="D620"/>
  <c r="C620"/>
  <c r="A620"/>
  <c r="AC619"/>
  <c r="AA619"/>
  <c r="Y619"/>
  <c r="X619"/>
  <c r="AD619" s="1"/>
  <c r="R619"/>
  <c r="Q619"/>
  <c r="N619"/>
  <c r="M619"/>
  <c r="J619"/>
  <c r="E619"/>
  <c r="D619"/>
  <c r="C619"/>
  <c r="A619"/>
  <c r="AC618"/>
  <c r="AA618"/>
  <c r="Y618"/>
  <c r="X618"/>
  <c r="AD618" s="1"/>
  <c r="R618"/>
  <c r="Q618"/>
  <c r="N618"/>
  <c r="M618"/>
  <c r="J618"/>
  <c r="E618"/>
  <c r="D618"/>
  <c r="C618"/>
  <c r="A618"/>
  <c r="AC617"/>
  <c r="AA617"/>
  <c r="Y617"/>
  <c r="X617"/>
  <c r="AD617" s="1"/>
  <c r="R617"/>
  <c r="Q617"/>
  <c r="N617"/>
  <c r="M617"/>
  <c r="J617"/>
  <c r="E617"/>
  <c r="D617"/>
  <c r="C617"/>
  <c r="A617"/>
  <c r="AC616"/>
  <c r="AA616"/>
  <c r="Y616"/>
  <c r="X616"/>
  <c r="AD616" s="1"/>
  <c r="R616"/>
  <c r="Q616"/>
  <c r="N616"/>
  <c r="M616"/>
  <c r="J616"/>
  <c r="E616"/>
  <c r="D616"/>
  <c r="C616"/>
  <c r="A616"/>
  <c r="AC615"/>
  <c r="AA615"/>
  <c r="Y615"/>
  <c r="X615"/>
  <c r="AD615" s="1"/>
  <c r="R615"/>
  <c r="Q615"/>
  <c r="N615"/>
  <c r="M615"/>
  <c r="J615"/>
  <c r="E615"/>
  <c r="D615"/>
  <c r="C615"/>
  <c r="A615"/>
  <c r="AC614"/>
  <c r="AA614"/>
  <c r="Y614"/>
  <c r="X614"/>
  <c r="AD614" s="1"/>
  <c r="R614"/>
  <c r="Q614"/>
  <c r="N614"/>
  <c r="M614"/>
  <c r="J614"/>
  <c r="E614"/>
  <c r="D614"/>
  <c r="C614"/>
  <c r="A614"/>
  <c r="AC613"/>
  <c r="AA613"/>
  <c r="Y613"/>
  <c r="X613"/>
  <c r="AD613" s="1"/>
  <c r="R613"/>
  <c r="Q613"/>
  <c r="N613"/>
  <c r="M613"/>
  <c r="J613"/>
  <c r="E613"/>
  <c r="D613"/>
  <c r="C613"/>
  <c r="A613"/>
  <c r="AC612"/>
  <c r="AA612"/>
  <c r="Y612"/>
  <c r="X612"/>
  <c r="AD612" s="1"/>
  <c r="R612"/>
  <c r="Q612"/>
  <c r="N612"/>
  <c r="M612"/>
  <c r="J612"/>
  <c r="E612"/>
  <c r="D612"/>
  <c r="C612"/>
  <c r="A612"/>
  <c r="AC611"/>
  <c r="AA611"/>
  <c r="Y611"/>
  <c r="X611"/>
  <c r="AD611" s="1"/>
  <c r="R611"/>
  <c r="Q611"/>
  <c r="N611"/>
  <c r="M611"/>
  <c r="J611"/>
  <c r="E611"/>
  <c r="D611"/>
  <c r="C611"/>
  <c r="A611"/>
  <c r="AC610"/>
  <c r="AA610"/>
  <c r="Y610"/>
  <c r="X610"/>
  <c r="AD610" s="1"/>
  <c r="R610"/>
  <c r="Q610"/>
  <c r="N610"/>
  <c r="M610"/>
  <c r="J610"/>
  <c r="E610"/>
  <c r="D610"/>
  <c r="C610"/>
  <c r="A610"/>
  <c r="AC609"/>
  <c r="AA609"/>
  <c r="Y609"/>
  <c r="X609"/>
  <c r="AD609" s="1"/>
  <c r="R609"/>
  <c r="Q609"/>
  <c r="N609"/>
  <c r="M609"/>
  <c r="J609"/>
  <c r="E609"/>
  <c r="D609"/>
  <c r="C609"/>
  <c r="A609"/>
  <c r="AC608"/>
  <c r="AA608"/>
  <c r="Y608"/>
  <c r="X608"/>
  <c r="AD608" s="1"/>
  <c r="R608"/>
  <c r="Q608"/>
  <c r="N608"/>
  <c r="M608"/>
  <c r="J608"/>
  <c r="E608"/>
  <c r="D608"/>
  <c r="C608"/>
  <c r="A608"/>
  <c r="AC607"/>
  <c r="AA607"/>
  <c r="Y607"/>
  <c r="X607"/>
  <c r="AD607" s="1"/>
  <c r="R607"/>
  <c r="Q607"/>
  <c r="N607"/>
  <c r="M607"/>
  <c r="J607"/>
  <c r="E607"/>
  <c r="D607"/>
  <c r="C607"/>
  <c r="A607"/>
  <c r="AC606"/>
  <c r="AA606"/>
  <c r="Y606"/>
  <c r="X606"/>
  <c r="AD606" s="1"/>
  <c r="R606"/>
  <c r="Q606"/>
  <c r="N606"/>
  <c r="M606"/>
  <c r="J606"/>
  <c r="E606"/>
  <c r="D606"/>
  <c r="C606"/>
  <c r="A606"/>
  <c r="AC605"/>
  <c r="AA605"/>
  <c r="Y605"/>
  <c r="X605"/>
  <c r="AD605" s="1"/>
  <c r="R605"/>
  <c r="Q605"/>
  <c r="N605"/>
  <c r="M605"/>
  <c r="J605"/>
  <c r="E605"/>
  <c r="D605"/>
  <c r="C605"/>
  <c r="A605"/>
  <c r="AC604"/>
  <c r="AA604"/>
  <c r="Y604"/>
  <c r="X604"/>
  <c r="AD604" s="1"/>
  <c r="R604"/>
  <c r="Q604"/>
  <c r="N604"/>
  <c r="M604"/>
  <c r="J604"/>
  <c r="E604"/>
  <c r="D604"/>
  <c r="C604"/>
  <c r="A604"/>
  <c r="AC603"/>
  <c r="AA603"/>
  <c r="Y603"/>
  <c r="X603"/>
  <c r="AD603" s="1"/>
  <c r="R603"/>
  <c r="Q603"/>
  <c r="N603"/>
  <c r="M603"/>
  <c r="J603"/>
  <c r="E603"/>
  <c r="D603"/>
  <c r="C603"/>
  <c r="A603"/>
  <c r="AC602"/>
  <c r="AA602"/>
  <c r="Y602"/>
  <c r="X602"/>
  <c r="AD602" s="1"/>
  <c r="R602"/>
  <c r="Q602"/>
  <c r="N602"/>
  <c r="M602"/>
  <c r="J602"/>
  <c r="E602"/>
  <c r="D602"/>
  <c r="C602"/>
  <c r="A602"/>
  <c r="AC601"/>
  <c r="AA601"/>
  <c r="Y601"/>
  <c r="X601"/>
  <c r="AD601" s="1"/>
  <c r="R601"/>
  <c r="Q601"/>
  <c r="N601"/>
  <c r="M601"/>
  <c r="J601"/>
  <c r="E601"/>
  <c r="D601"/>
  <c r="C601"/>
  <c r="A601"/>
  <c r="AC600"/>
  <c r="AA600"/>
  <c r="Y600"/>
  <c r="X600"/>
  <c r="AD600" s="1"/>
  <c r="R600"/>
  <c r="Q600"/>
  <c r="N600"/>
  <c r="M600"/>
  <c r="J600"/>
  <c r="E600"/>
  <c r="D600"/>
  <c r="C600"/>
  <c r="A600"/>
  <c r="AC599"/>
  <c r="AA599"/>
  <c r="Y599"/>
  <c r="X599"/>
  <c r="AD599" s="1"/>
  <c r="R599"/>
  <c r="Q599"/>
  <c r="N599"/>
  <c r="M599"/>
  <c r="J599"/>
  <c r="E599"/>
  <c r="D599"/>
  <c r="C599"/>
  <c r="A599"/>
  <c r="AC598"/>
  <c r="AA598"/>
  <c r="Y598"/>
  <c r="X598"/>
  <c r="AD598" s="1"/>
  <c r="R598"/>
  <c r="Q598"/>
  <c r="N598"/>
  <c r="M598"/>
  <c r="J598"/>
  <c r="E598"/>
  <c r="D598"/>
  <c r="C598"/>
  <c r="A598"/>
  <c r="AC597"/>
  <c r="AA597"/>
  <c r="Y597"/>
  <c r="X597"/>
  <c r="AD597" s="1"/>
  <c r="R597"/>
  <c r="Q597"/>
  <c r="N597"/>
  <c r="M597"/>
  <c r="J597"/>
  <c r="E597"/>
  <c r="D597"/>
  <c r="C597"/>
  <c r="A597"/>
  <c r="AC596"/>
  <c r="AA596"/>
  <c r="Y596"/>
  <c r="X596"/>
  <c r="AD596" s="1"/>
  <c r="R596"/>
  <c r="Q596"/>
  <c r="N596"/>
  <c r="M596"/>
  <c r="J596"/>
  <c r="E596"/>
  <c r="D596"/>
  <c r="C596"/>
  <c r="A596"/>
  <c r="AC595"/>
  <c r="AA595"/>
  <c r="Y595"/>
  <c r="X595"/>
  <c r="AD595" s="1"/>
  <c r="R595"/>
  <c r="Q595"/>
  <c r="N595"/>
  <c r="M595"/>
  <c r="J595"/>
  <c r="E595"/>
  <c r="D595"/>
  <c r="C595"/>
  <c r="A595"/>
  <c r="AC594"/>
  <c r="AA594"/>
  <c r="Y594"/>
  <c r="X594"/>
  <c r="AD594" s="1"/>
  <c r="R594"/>
  <c r="Q594"/>
  <c r="N594"/>
  <c r="M594"/>
  <c r="J594"/>
  <c r="E594"/>
  <c r="D594"/>
  <c r="C594"/>
  <c r="A594"/>
  <c r="AC593"/>
  <c r="AA593"/>
  <c r="Y593"/>
  <c r="X593"/>
  <c r="AD593" s="1"/>
  <c r="R593"/>
  <c r="Q593"/>
  <c r="N593"/>
  <c r="M593"/>
  <c r="J593"/>
  <c r="E593"/>
  <c r="D593"/>
  <c r="C593"/>
  <c r="A593"/>
  <c r="AC592"/>
  <c r="AA592"/>
  <c r="Y592"/>
  <c r="X592"/>
  <c r="AD592" s="1"/>
  <c r="R592"/>
  <c r="Q592"/>
  <c r="N592"/>
  <c r="M592"/>
  <c r="J592"/>
  <c r="E592"/>
  <c r="D592"/>
  <c r="C592"/>
  <c r="A592"/>
  <c r="AC591"/>
  <c r="AA591"/>
  <c r="Y591"/>
  <c r="X591"/>
  <c r="AD591" s="1"/>
  <c r="R591"/>
  <c r="Q591"/>
  <c r="N591"/>
  <c r="M591"/>
  <c r="J591"/>
  <c r="E591"/>
  <c r="D591"/>
  <c r="C591"/>
  <c r="A591"/>
  <c r="AC590"/>
  <c r="AA590"/>
  <c r="Y590"/>
  <c r="X590"/>
  <c r="AD590" s="1"/>
  <c r="R590"/>
  <c r="Q590"/>
  <c r="N590"/>
  <c r="M590"/>
  <c r="J590"/>
  <c r="E590"/>
  <c r="D590"/>
  <c r="C590"/>
  <c r="A590"/>
  <c r="AC589"/>
  <c r="AA589"/>
  <c r="Y589"/>
  <c r="X589"/>
  <c r="AD589" s="1"/>
  <c r="R589"/>
  <c r="Q589"/>
  <c r="N589"/>
  <c r="M589"/>
  <c r="J589"/>
  <c r="E589"/>
  <c r="D589"/>
  <c r="C589"/>
  <c r="A589"/>
  <c r="AC588"/>
  <c r="AA588"/>
  <c r="Y588"/>
  <c r="X588"/>
  <c r="AD588" s="1"/>
  <c r="R588"/>
  <c r="Q588"/>
  <c r="N588"/>
  <c r="M588"/>
  <c r="J588"/>
  <c r="E588"/>
  <c r="D588"/>
  <c r="C588"/>
  <c r="A588"/>
  <c r="AC587"/>
  <c r="AA587"/>
  <c r="Y587"/>
  <c r="X587"/>
  <c r="AD587" s="1"/>
  <c r="R587"/>
  <c r="Q587"/>
  <c r="N587"/>
  <c r="M587"/>
  <c r="J587"/>
  <c r="E587"/>
  <c r="D587"/>
  <c r="C587"/>
  <c r="A587"/>
  <c r="AC586"/>
  <c r="AA586"/>
  <c r="Y586"/>
  <c r="X586"/>
  <c r="AD586" s="1"/>
  <c r="R586"/>
  <c r="Q586"/>
  <c r="N586"/>
  <c r="M586"/>
  <c r="J586"/>
  <c r="E586"/>
  <c r="D586"/>
  <c r="C586"/>
  <c r="A586"/>
  <c r="AC585"/>
  <c r="AA585"/>
  <c r="Y585"/>
  <c r="X585"/>
  <c r="AD585" s="1"/>
  <c r="R585"/>
  <c r="Q585"/>
  <c r="N585"/>
  <c r="M585"/>
  <c r="J585"/>
  <c r="E585"/>
  <c r="D585"/>
  <c r="C585"/>
  <c r="A585"/>
  <c r="AC584"/>
  <c r="AA584"/>
  <c r="Y584"/>
  <c r="X584"/>
  <c r="AD584" s="1"/>
  <c r="R584"/>
  <c r="Q584"/>
  <c r="N584"/>
  <c r="M584"/>
  <c r="J584"/>
  <c r="E584"/>
  <c r="D584"/>
  <c r="C584"/>
  <c r="A584"/>
  <c r="AC583"/>
  <c r="AA583"/>
  <c r="Y583"/>
  <c r="X583"/>
  <c r="AD583" s="1"/>
  <c r="R583"/>
  <c r="Q583"/>
  <c r="N583"/>
  <c r="M583"/>
  <c r="J583"/>
  <c r="E583"/>
  <c r="D583"/>
  <c r="C583"/>
  <c r="A583"/>
  <c r="AC582"/>
  <c r="AA582"/>
  <c r="Y582"/>
  <c r="X582"/>
  <c r="AD582" s="1"/>
  <c r="R582"/>
  <c r="Q582"/>
  <c r="N582"/>
  <c r="M582"/>
  <c r="J582"/>
  <c r="E582"/>
  <c r="D582"/>
  <c r="C582"/>
  <c r="A582"/>
  <c r="AC581"/>
  <c r="AA581"/>
  <c r="Y581"/>
  <c r="X581"/>
  <c r="AD581" s="1"/>
  <c r="R581"/>
  <c r="Q581"/>
  <c r="N581"/>
  <c r="M581"/>
  <c r="J581"/>
  <c r="E581"/>
  <c r="D581"/>
  <c r="C581"/>
  <c r="A581"/>
  <c r="AC580"/>
  <c r="AA580"/>
  <c r="Y580"/>
  <c r="X580"/>
  <c r="AD580" s="1"/>
  <c r="R580"/>
  <c r="Q580"/>
  <c r="N580"/>
  <c r="M580"/>
  <c r="J580"/>
  <c r="E580"/>
  <c r="D580"/>
  <c r="C580"/>
  <c r="A580"/>
  <c r="AC579"/>
  <c r="AA579"/>
  <c r="Y579"/>
  <c r="X579"/>
  <c r="AD579" s="1"/>
  <c r="R579"/>
  <c r="Q579"/>
  <c r="N579"/>
  <c r="M579"/>
  <c r="J579"/>
  <c r="E579"/>
  <c r="D579"/>
  <c r="C579"/>
  <c r="A579"/>
  <c r="AC578"/>
  <c r="AA578"/>
  <c r="Y578"/>
  <c r="X578"/>
  <c r="AD578" s="1"/>
  <c r="R578"/>
  <c r="Q578"/>
  <c r="N578"/>
  <c r="M578"/>
  <c r="J578"/>
  <c r="E578"/>
  <c r="D578"/>
  <c r="C578"/>
  <c r="A578"/>
  <c r="AC577"/>
  <c r="AA577"/>
  <c r="Y577"/>
  <c r="X577"/>
  <c r="AD577" s="1"/>
  <c r="R577"/>
  <c r="Q577"/>
  <c r="N577"/>
  <c r="M577"/>
  <c r="J577"/>
  <c r="E577"/>
  <c r="D577"/>
  <c r="C577"/>
  <c r="A577"/>
  <c r="AC576"/>
  <c r="AA576"/>
  <c r="Y576"/>
  <c r="X576"/>
  <c r="AD576" s="1"/>
  <c r="R576"/>
  <c r="Q576"/>
  <c r="N576"/>
  <c r="M576"/>
  <c r="J576"/>
  <c r="E576"/>
  <c r="D576"/>
  <c r="C576"/>
  <c r="A576"/>
  <c r="AC575"/>
  <c r="AA575"/>
  <c r="Y575"/>
  <c r="X575"/>
  <c r="AD575" s="1"/>
  <c r="R575"/>
  <c r="Q575"/>
  <c r="N575"/>
  <c r="M575"/>
  <c r="J575"/>
  <c r="E575"/>
  <c r="D575"/>
  <c r="C575"/>
  <c r="A575"/>
  <c r="AC574"/>
  <c r="AA574"/>
  <c r="Y574"/>
  <c r="X574"/>
  <c r="AD574" s="1"/>
  <c r="R574"/>
  <c r="Q574"/>
  <c r="N574"/>
  <c r="M574"/>
  <c r="J574"/>
  <c r="E574"/>
  <c r="D574"/>
  <c r="C574"/>
  <c r="A574"/>
  <c r="AC573"/>
  <c r="AA573"/>
  <c r="Y573"/>
  <c r="X573"/>
  <c r="AD573" s="1"/>
  <c r="R573"/>
  <c r="Q573"/>
  <c r="N573"/>
  <c r="M573"/>
  <c r="J573"/>
  <c r="E573"/>
  <c r="D573"/>
  <c r="C573"/>
  <c r="A573"/>
  <c r="AC572"/>
  <c r="AA572"/>
  <c r="Y572"/>
  <c r="X572"/>
  <c r="AD572" s="1"/>
  <c r="R572"/>
  <c r="Q572"/>
  <c r="N572"/>
  <c r="M572"/>
  <c r="J572"/>
  <c r="E572"/>
  <c r="D572"/>
  <c r="C572"/>
  <c r="A572"/>
  <c r="AC571"/>
  <c r="AA571"/>
  <c r="Y571"/>
  <c r="X571"/>
  <c r="AD571" s="1"/>
  <c r="R571"/>
  <c r="Q571"/>
  <c r="N571"/>
  <c r="M571"/>
  <c r="J571"/>
  <c r="E571"/>
  <c r="A571"/>
  <c r="AC570"/>
  <c r="AA570"/>
  <c r="Y570"/>
  <c r="X570"/>
  <c r="AD570" s="1"/>
  <c r="R570"/>
  <c r="Q570"/>
  <c r="N570"/>
  <c r="M570"/>
  <c r="J570"/>
  <c r="E570"/>
  <c r="D570"/>
  <c r="C570"/>
  <c r="A570"/>
  <c r="AC569"/>
  <c r="AA569"/>
  <c r="Y569"/>
  <c r="X569"/>
  <c r="AD569" s="1"/>
  <c r="R569"/>
  <c r="Q569"/>
  <c r="N569"/>
  <c r="M569"/>
  <c r="J569"/>
  <c r="E569"/>
  <c r="D569"/>
  <c r="C569"/>
  <c r="A569"/>
  <c r="AC568"/>
  <c r="AA568"/>
  <c r="Y568"/>
  <c r="X568"/>
  <c r="AD568" s="1"/>
  <c r="R568"/>
  <c r="Q568"/>
  <c r="N568"/>
  <c r="M568"/>
  <c r="J568"/>
  <c r="E568"/>
  <c r="D568"/>
  <c r="C568"/>
  <c r="A568"/>
  <c r="AC567"/>
  <c r="AA567"/>
  <c r="Y567"/>
  <c r="X567"/>
  <c r="AD567" s="1"/>
  <c r="R567"/>
  <c r="Q567"/>
  <c r="N567"/>
  <c r="M567"/>
  <c r="J567"/>
  <c r="E567"/>
  <c r="D567"/>
  <c r="C567"/>
  <c r="A567"/>
  <c r="AC566"/>
  <c r="AA566"/>
  <c r="Y566"/>
  <c r="X566"/>
  <c r="AD566" s="1"/>
  <c r="R566"/>
  <c r="Q566"/>
  <c r="N566"/>
  <c r="M566"/>
  <c r="J566"/>
  <c r="E566"/>
  <c r="D566"/>
  <c r="C566"/>
  <c r="A566"/>
  <c r="AC565"/>
  <c r="AA565"/>
  <c r="Y565"/>
  <c r="X565"/>
  <c r="AD565" s="1"/>
  <c r="R565"/>
  <c r="Q565"/>
  <c r="N565"/>
  <c r="M565"/>
  <c r="J565"/>
  <c r="E565"/>
  <c r="D565"/>
  <c r="C565"/>
  <c r="A565"/>
  <c r="AC564"/>
  <c r="AA564"/>
  <c r="Y564"/>
  <c r="X564"/>
  <c r="AD564" s="1"/>
  <c r="R564"/>
  <c r="Q564"/>
  <c r="N564"/>
  <c r="M564"/>
  <c r="J564"/>
  <c r="E564"/>
  <c r="D564"/>
  <c r="C564"/>
  <c r="A564"/>
  <c r="AC563"/>
  <c r="AA563"/>
  <c r="Y563"/>
  <c r="X563"/>
  <c r="AD563" s="1"/>
  <c r="R563"/>
  <c r="Q563"/>
  <c r="N563"/>
  <c r="M563"/>
  <c r="J563"/>
  <c r="E563"/>
  <c r="D563"/>
  <c r="C563"/>
  <c r="A563"/>
  <c r="AC562"/>
  <c r="AA562"/>
  <c r="Y562"/>
  <c r="X562"/>
  <c r="AD562" s="1"/>
  <c r="R562"/>
  <c r="Q562"/>
  <c r="N562"/>
  <c r="M562"/>
  <c r="J562"/>
  <c r="E562"/>
  <c r="D562"/>
  <c r="C562"/>
  <c r="A562"/>
  <c r="AC561"/>
  <c r="AA561"/>
  <c r="Y561"/>
  <c r="X561"/>
  <c r="AD561" s="1"/>
  <c r="R561"/>
  <c r="Q561"/>
  <c r="N561"/>
  <c r="M561"/>
  <c r="J561"/>
  <c r="E561"/>
  <c r="D561"/>
  <c r="C561"/>
  <c r="A561"/>
  <c r="AC560"/>
  <c r="AA560"/>
  <c r="Y560"/>
  <c r="X560"/>
  <c r="AD560" s="1"/>
  <c r="R560"/>
  <c r="Q560"/>
  <c r="N560"/>
  <c r="M560"/>
  <c r="J560"/>
  <c r="E560"/>
  <c r="D560"/>
  <c r="C560"/>
  <c r="A560"/>
  <c r="AC559"/>
  <c r="AA559"/>
  <c r="Y559"/>
  <c r="X559"/>
  <c r="AD559" s="1"/>
  <c r="R559"/>
  <c r="Q559"/>
  <c r="N559"/>
  <c r="M559"/>
  <c r="J559"/>
  <c r="E559"/>
  <c r="D559"/>
  <c r="C559"/>
  <c r="A559"/>
  <c r="AC558"/>
  <c r="AA558"/>
  <c r="Y558"/>
  <c r="X558"/>
  <c r="AD558" s="1"/>
  <c r="R558"/>
  <c r="Q558"/>
  <c r="N558"/>
  <c r="M558"/>
  <c r="J558"/>
  <c r="E558"/>
  <c r="D558"/>
  <c r="C558"/>
  <c r="A558"/>
  <c r="AC557"/>
  <c r="AA557"/>
  <c r="Y557"/>
  <c r="X557"/>
  <c r="AD557" s="1"/>
  <c r="R557"/>
  <c r="Q557"/>
  <c r="N557"/>
  <c r="M557"/>
  <c r="J557"/>
  <c r="E557"/>
  <c r="D557"/>
  <c r="C557"/>
  <c r="A557"/>
  <c r="AC556"/>
  <c r="AA556"/>
  <c r="Y556"/>
  <c r="X556"/>
  <c r="AD556" s="1"/>
  <c r="R556"/>
  <c r="Q556"/>
  <c r="N556"/>
  <c r="M556"/>
  <c r="J556"/>
  <c r="E556"/>
  <c r="D556"/>
  <c r="C556"/>
  <c r="A556"/>
  <c r="AC555"/>
  <c r="AA555"/>
  <c r="Y555"/>
  <c r="X555"/>
  <c r="AD555" s="1"/>
  <c r="R555"/>
  <c r="Q555"/>
  <c r="N555"/>
  <c r="M555"/>
  <c r="J555"/>
  <c r="E555"/>
  <c r="D555"/>
  <c r="C555"/>
  <c r="A555"/>
  <c r="AC554"/>
  <c r="AA554"/>
  <c r="Y554"/>
  <c r="X554"/>
  <c r="AD554" s="1"/>
  <c r="R554"/>
  <c r="Q554"/>
  <c r="N554"/>
  <c r="M554"/>
  <c r="J554"/>
  <c r="E554"/>
  <c r="D554"/>
  <c r="C554"/>
  <c r="A554"/>
  <c r="AC553"/>
  <c r="AA553"/>
  <c r="Y553"/>
  <c r="X553"/>
  <c r="AD553" s="1"/>
  <c r="R553"/>
  <c r="Q553"/>
  <c r="N553"/>
  <c r="M553"/>
  <c r="J553"/>
  <c r="E553"/>
  <c r="D553"/>
  <c r="C553"/>
  <c r="A553"/>
  <c r="AC552"/>
  <c r="AA552"/>
  <c r="Y552"/>
  <c r="X552"/>
  <c r="AD552" s="1"/>
  <c r="R552"/>
  <c r="Q552"/>
  <c r="N552"/>
  <c r="M552"/>
  <c r="J552"/>
  <c r="E552"/>
  <c r="D552"/>
  <c r="C552"/>
  <c r="A552"/>
  <c r="AC551"/>
  <c r="AA551"/>
  <c r="Y551"/>
  <c r="X551"/>
  <c r="AD551" s="1"/>
  <c r="R551"/>
  <c r="Q551"/>
  <c r="N551"/>
  <c r="M551"/>
  <c r="J551"/>
  <c r="E551"/>
  <c r="D551"/>
  <c r="C551"/>
  <c r="A551"/>
  <c r="AC550"/>
  <c r="AA550"/>
  <c r="Y550"/>
  <c r="X550"/>
  <c r="AD550" s="1"/>
  <c r="R550"/>
  <c r="Q550"/>
  <c r="N550"/>
  <c r="M550"/>
  <c r="J550"/>
  <c r="E550"/>
  <c r="D550"/>
  <c r="C550"/>
  <c r="A550"/>
  <c r="AC549"/>
  <c r="AA549"/>
  <c r="Y549"/>
  <c r="X549"/>
  <c r="AD549" s="1"/>
  <c r="R549"/>
  <c r="Q549"/>
  <c r="N549"/>
  <c r="M549"/>
  <c r="J549"/>
  <c r="E549"/>
  <c r="D549"/>
  <c r="C549"/>
  <c r="A549"/>
  <c r="AC548"/>
  <c r="AA548"/>
  <c r="Y548"/>
  <c r="X548"/>
  <c r="AD548" s="1"/>
  <c r="R548"/>
  <c r="Q548"/>
  <c r="N548"/>
  <c r="M548"/>
  <c r="J548"/>
  <c r="E548"/>
  <c r="D548"/>
  <c r="C548"/>
  <c r="A548"/>
  <c r="AC547"/>
  <c r="AA547"/>
  <c r="Y547"/>
  <c r="X547"/>
  <c r="AD547" s="1"/>
  <c r="R547"/>
  <c r="Q547"/>
  <c r="N547"/>
  <c r="M547"/>
  <c r="J547"/>
  <c r="E547"/>
  <c r="D547"/>
  <c r="C547"/>
  <c r="A547"/>
  <c r="AC546"/>
  <c r="AA546"/>
  <c r="Y546"/>
  <c r="X546"/>
  <c r="AD546" s="1"/>
  <c r="R546"/>
  <c r="Q546"/>
  <c r="N546"/>
  <c r="M546"/>
  <c r="J546"/>
  <c r="E546"/>
  <c r="D546"/>
  <c r="C546"/>
  <c r="A546"/>
  <c r="AC545"/>
  <c r="AA545"/>
  <c r="Y545"/>
  <c r="X545"/>
  <c r="AD545" s="1"/>
  <c r="R545"/>
  <c r="Q545"/>
  <c r="N545"/>
  <c r="M545"/>
  <c r="J545"/>
  <c r="E545"/>
  <c r="D545"/>
  <c r="C545"/>
  <c r="A545"/>
  <c r="AC544"/>
  <c r="AA544"/>
  <c r="Y544"/>
  <c r="X544"/>
  <c r="AD544" s="1"/>
  <c r="R544"/>
  <c r="Q544"/>
  <c r="N544"/>
  <c r="M544"/>
  <c r="J544"/>
  <c r="E544"/>
  <c r="D544"/>
  <c r="C544"/>
  <c r="A544"/>
  <c r="AC543"/>
  <c r="AA543"/>
  <c r="Y543"/>
  <c r="X543"/>
  <c r="AD543" s="1"/>
  <c r="R543"/>
  <c r="Q543"/>
  <c r="N543"/>
  <c r="M543"/>
  <c r="J543"/>
  <c r="E543"/>
  <c r="D543"/>
  <c r="C543"/>
  <c r="A543"/>
  <c r="AC542"/>
  <c r="AA542"/>
  <c r="Y542"/>
  <c r="X542"/>
  <c r="AD542" s="1"/>
  <c r="R542"/>
  <c r="Q542"/>
  <c r="N542"/>
  <c r="M542"/>
  <c r="J542"/>
  <c r="E542"/>
  <c r="D542"/>
  <c r="C542"/>
  <c r="A542"/>
  <c r="AC541"/>
  <c r="AA541"/>
  <c r="Y541"/>
  <c r="X541"/>
  <c r="AD541" s="1"/>
  <c r="R541"/>
  <c r="Q541"/>
  <c r="N541"/>
  <c r="M541"/>
  <c r="J541"/>
  <c r="E541"/>
  <c r="D541"/>
  <c r="C541"/>
  <c r="A541"/>
  <c r="AC540"/>
  <c r="AA540"/>
  <c r="Y540"/>
  <c r="X540"/>
  <c r="AD540" s="1"/>
  <c r="R540"/>
  <c r="Q540"/>
  <c r="N540"/>
  <c r="M540"/>
  <c r="J540"/>
  <c r="E540"/>
  <c r="D540"/>
  <c r="C540"/>
  <c r="A540"/>
  <c r="AC539"/>
  <c r="AA539"/>
  <c r="Y539"/>
  <c r="X539"/>
  <c r="AD539" s="1"/>
  <c r="R539"/>
  <c r="Q539"/>
  <c r="N539"/>
  <c r="M539"/>
  <c r="J539"/>
  <c r="E539"/>
  <c r="D539"/>
  <c r="C539"/>
  <c r="A539"/>
  <c r="AC538"/>
  <c r="AA538"/>
  <c r="Y538"/>
  <c r="X538"/>
  <c r="AD538" s="1"/>
  <c r="R538"/>
  <c r="Q538"/>
  <c r="N538"/>
  <c r="M538"/>
  <c r="J538"/>
  <c r="E538"/>
  <c r="D538"/>
  <c r="C538"/>
  <c r="A538"/>
  <c r="AC537"/>
  <c r="AA537"/>
  <c r="Y537"/>
  <c r="X537"/>
  <c r="AD537" s="1"/>
  <c r="R537"/>
  <c r="Q537"/>
  <c r="N537"/>
  <c r="M537"/>
  <c r="J537"/>
  <c r="E537"/>
  <c r="D537"/>
  <c r="C537"/>
  <c r="A537"/>
  <c r="AC536"/>
  <c r="AA536"/>
  <c r="Y536"/>
  <c r="X536"/>
  <c r="AD536" s="1"/>
  <c r="R536"/>
  <c r="Q536"/>
  <c r="N536"/>
  <c r="M536"/>
  <c r="J536"/>
  <c r="E536"/>
  <c r="D536"/>
  <c r="C536"/>
  <c r="A536"/>
  <c r="AC535"/>
  <c r="AA535"/>
  <c r="Y535"/>
  <c r="X535"/>
  <c r="AD535" s="1"/>
  <c r="R535"/>
  <c r="Q535"/>
  <c r="N535"/>
  <c r="M535"/>
  <c r="J535"/>
  <c r="E535"/>
  <c r="D535"/>
  <c r="C535"/>
  <c r="A535"/>
  <c r="AC534"/>
  <c r="AA534"/>
  <c r="Y534"/>
  <c r="X534"/>
  <c r="AD534" s="1"/>
  <c r="R534"/>
  <c r="Q534"/>
  <c r="N534"/>
  <c r="M534"/>
  <c r="J534"/>
  <c r="E534"/>
  <c r="D534"/>
  <c r="C534"/>
  <c r="A534"/>
  <c r="AC533"/>
  <c r="AA533"/>
  <c r="Y533"/>
  <c r="X533"/>
  <c r="AD533" s="1"/>
  <c r="R533"/>
  <c r="Q533"/>
  <c r="N533"/>
  <c r="M533"/>
  <c r="J533"/>
  <c r="E533"/>
  <c r="D533"/>
  <c r="C533"/>
  <c r="A533"/>
  <c r="AC532"/>
  <c r="AA532"/>
  <c r="Y532"/>
  <c r="X532"/>
  <c r="AD532" s="1"/>
  <c r="R532"/>
  <c r="Q532"/>
  <c r="N532"/>
  <c r="M532"/>
  <c r="J532"/>
  <c r="E532"/>
  <c r="D532"/>
  <c r="C532"/>
  <c r="A532"/>
  <c r="AC531"/>
  <c r="AA531"/>
  <c r="Y531"/>
  <c r="X531"/>
  <c r="AD531" s="1"/>
  <c r="R531"/>
  <c r="Q531"/>
  <c r="N531"/>
  <c r="M531"/>
  <c r="J531"/>
  <c r="E531"/>
  <c r="D531"/>
  <c r="C531"/>
  <c r="A531"/>
  <c r="AC530"/>
  <c r="AA530"/>
  <c r="Y530"/>
  <c r="X530"/>
  <c r="AD530" s="1"/>
  <c r="R530"/>
  <c r="Q530"/>
  <c r="N530"/>
  <c r="M530"/>
  <c r="J530"/>
  <c r="E530"/>
  <c r="D530"/>
  <c r="C530"/>
  <c r="A530"/>
  <c r="AC529"/>
  <c r="AA529"/>
  <c r="Y529"/>
  <c r="X529"/>
  <c r="AD529" s="1"/>
  <c r="R529"/>
  <c r="Q529"/>
  <c r="N529"/>
  <c r="M529"/>
  <c r="J529"/>
  <c r="E529"/>
  <c r="D529"/>
  <c r="C529"/>
  <c r="A529"/>
  <c r="AC528"/>
  <c r="AA528"/>
  <c r="Y528"/>
  <c r="X528"/>
  <c r="AD528" s="1"/>
  <c r="R528"/>
  <c r="Q528"/>
  <c r="N528"/>
  <c r="M528"/>
  <c r="J528"/>
  <c r="E528"/>
  <c r="D528"/>
  <c r="C528"/>
  <c r="A528"/>
  <c r="AC527"/>
  <c r="AA527"/>
  <c r="Y527"/>
  <c r="X527"/>
  <c r="AD527" s="1"/>
  <c r="R527"/>
  <c r="Q527"/>
  <c r="N527"/>
  <c r="M527"/>
  <c r="J527"/>
  <c r="E527"/>
  <c r="D527"/>
  <c r="C527"/>
  <c r="A527"/>
  <c r="AC526"/>
  <c r="AA526"/>
  <c r="Y526"/>
  <c r="X526"/>
  <c r="AD526" s="1"/>
  <c r="R526"/>
  <c r="Q526"/>
  <c r="N526"/>
  <c r="M526"/>
  <c r="J526"/>
  <c r="E526"/>
  <c r="D526"/>
  <c r="C526"/>
  <c r="A526"/>
  <c r="AC525"/>
  <c r="AA525"/>
  <c r="Y525"/>
  <c r="X525"/>
  <c r="AD525" s="1"/>
  <c r="R525"/>
  <c r="Q525"/>
  <c r="N525"/>
  <c r="M525"/>
  <c r="J525"/>
  <c r="E525"/>
  <c r="D525"/>
  <c r="C525"/>
  <c r="A525"/>
  <c r="AC524"/>
  <c r="AA524"/>
  <c r="Y524"/>
  <c r="X524"/>
  <c r="AD524" s="1"/>
  <c r="R524"/>
  <c r="Q524"/>
  <c r="N524"/>
  <c r="M524"/>
  <c r="J524"/>
  <c r="E524"/>
  <c r="D524"/>
  <c r="C524"/>
  <c r="A524"/>
  <c r="AC523"/>
  <c r="AA523"/>
  <c r="Y523"/>
  <c r="X523"/>
  <c r="AD523" s="1"/>
  <c r="R523"/>
  <c r="Q523"/>
  <c r="N523"/>
  <c r="M523"/>
  <c r="J523"/>
  <c r="E523"/>
  <c r="D523"/>
  <c r="C523"/>
  <c r="A523"/>
  <c r="AC522"/>
  <c r="AA522"/>
  <c r="Y522"/>
  <c r="X522"/>
  <c r="AD522" s="1"/>
  <c r="R522"/>
  <c r="Q522"/>
  <c r="N522"/>
  <c r="M522"/>
  <c r="J522"/>
  <c r="E522"/>
  <c r="D522"/>
  <c r="C522"/>
  <c r="A522"/>
  <c r="AC521"/>
  <c r="AA521"/>
  <c r="Y521"/>
  <c r="X521"/>
  <c r="AD521" s="1"/>
  <c r="R521"/>
  <c r="Q521"/>
  <c r="N521"/>
  <c r="M521"/>
  <c r="J521"/>
  <c r="E521"/>
  <c r="D521"/>
  <c r="C521"/>
  <c r="A521"/>
  <c r="AC520"/>
  <c r="AA520"/>
  <c r="Y520"/>
  <c r="X520"/>
  <c r="AD520" s="1"/>
  <c r="R520"/>
  <c r="Q520"/>
  <c r="N520"/>
  <c r="M520"/>
  <c r="J520"/>
  <c r="E520"/>
  <c r="D520"/>
  <c r="C520"/>
  <c r="A520"/>
  <c r="AC519"/>
  <c r="AA519"/>
  <c r="Y519"/>
  <c r="X519"/>
  <c r="AD519" s="1"/>
  <c r="R519"/>
  <c r="Q519"/>
  <c r="N519"/>
  <c r="M519"/>
  <c r="J519"/>
  <c r="E519"/>
  <c r="D519"/>
  <c r="C519"/>
  <c r="A519"/>
  <c r="AC518"/>
  <c r="AA518"/>
  <c r="Y518"/>
  <c r="X518"/>
  <c r="AD518" s="1"/>
  <c r="R518"/>
  <c r="Q518"/>
  <c r="N518"/>
  <c r="M518"/>
  <c r="J518"/>
  <c r="E518"/>
  <c r="D518"/>
  <c r="C518"/>
  <c r="A518"/>
  <c r="AC517"/>
  <c r="AA517"/>
  <c r="Y517"/>
  <c r="X517"/>
  <c r="AD517" s="1"/>
  <c r="R517"/>
  <c r="Q517"/>
  <c r="N517"/>
  <c r="M517"/>
  <c r="J517"/>
  <c r="E517"/>
  <c r="D517"/>
  <c r="C517"/>
  <c r="A517"/>
  <c r="AC516"/>
  <c r="AA516"/>
  <c r="Y516"/>
  <c r="X516"/>
  <c r="AD516" s="1"/>
  <c r="R516"/>
  <c r="Q516"/>
  <c r="N516"/>
  <c r="M516"/>
  <c r="J516"/>
  <c r="E516"/>
  <c r="D516"/>
  <c r="C516"/>
  <c r="A516"/>
  <c r="AC515"/>
  <c r="AA515"/>
  <c r="Y515"/>
  <c r="X515"/>
  <c r="AD515" s="1"/>
  <c r="R515"/>
  <c r="Q515"/>
  <c r="N515"/>
  <c r="M515"/>
  <c r="J515"/>
  <c r="E515"/>
  <c r="D515"/>
  <c r="C515"/>
  <c r="A515"/>
  <c r="AC514"/>
  <c r="AA514"/>
  <c r="Y514"/>
  <c r="X514"/>
  <c r="AD514" s="1"/>
  <c r="R514"/>
  <c r="Q514"/>
  <c r="N514"/>
  <c r="M514"/>
  <c r="J514"/>
  <c r="E514"/>
  <c r="D514"/>
  <c r="C514"/>
  <c r="A514"/>
  <c r="AC513"/>
  <c r="AA513"/>
  <c r="Y513"/>
  <c r="X513"/>
  <c r="AD513" s="1"/>
  <c r="R513"/>
  <c r="Q513"/>
  <c r="N513"/>
  <c r="M513"/>
  <c r="J513"/>
  <c r="E513"/>
  <c r="D513"/>
  <c r="C513"/>
  <c r="A513"/>
  <c r="AC512"/>
  <c r="AA512"/>
  <c r="Y512"/>
  <c r="X512"/>
  <c r="AD512" s="1"/>
  <c r="R512"/>
  <c r="Q512"/>
  <c r="N512"/>
  <c r="M512"/>
  <c r="J512"/>
  <c r="E512"/>
  <c r="D512"/>
  <c r="C512"/>
  <c r="A512"/>
  <c r="AC511"/>
  <c r="AA511"/>
  <c r="Y511"/>
  <c r="X511"/>
  <c r="AD511" s="1"/>
  <c r="R511"/>
  <c r="Q511"/>
  <c r="N511"/>
  <c r="M511"/>
  <c r="J511"/>
  <c r="E511"/>
  <c r="D511"/>
  <c r="C511"/>
  <c r="A511"/>
  <c r="AC510"/>
  <c r="AA510"/>
  <c r="Y510"/>
  <c r="X510"/>
  <c r="AD510" s="1"/>
  <c r="R510"/>
  <c r="Q510"/>
  <c r="N510"/>
  <c r="M510"/>
  <c r="J510"/>
  <c r="E510"/>
  <c r="D510"/>
  <c r="C510"/>
  <c r="A510"/>
  <c r="AC509"/>
  <c r="AA509"/>
  <c r="Y509"/>
  <c r="X509"/>
  <c r="AD509" s="1"/>
  <c r="R509"/>
  <c r="Q509"/>
  <c r="N509"/>
  <c r="M509"/>
  <c r="J509"/>
  <c r="E509"/>
  <c r="D509"/>
  <c r="C509"/>
  <c r="A509"/>
  <c r="AC508"/>
  <c r="AA508"/>
  <c r="Y508"/>
  <c r="X508"/>
  <c r="AD508" s="1"/>
  <c r="R508"/>
  <c r="Q508"/>
  <c r="N508"/>
  <c r="M508"/>
  <c r="J508"/>
  <c r="E508"/>
  <c r="D508"/>
  <c r="C508"/>
  <c r="A508"/>
  <c r="AC507"/>
  <c r="AA507"/>
  <c r="Y507"/>
  <c r="X507"/>
  <c r="AD507" s="1"/>
  <c r="R507"/>
  <c r="Q507"/>
  <c r="N507"/>
  <c r="M507"/>
  <c r="J507"/>
  <c r="E507"/>
  <c r="D507"/>
  <c r="C507"/>
  <c r="A507"/>
  <c r="AC506"/>
  <c r="AA506"/>
  <c r="Y506"/>
  <c r="X506"/>
  <c r="AD506" s="1"/>
  <c r="R506"/>
  <c r="Q506"/>
  <c r="N506"/>
  <c r="M506"/>
  <c r="J506"/>
  <c r="E506"/>
  <c r="D506"/>
  <c r="C506"/>
  <c r="A506"/>
  <c r="AC505"/>
  <c r="AA505"/>
  <c r="Y505"/>
  <c r="X505"/>
  <c r="AD505" s="1"/>
  <c r="R505"/>
  <c r="Q505"/>
  <c r="N505"/>
  <c r="M505"/>
  <c r="J505"/>
  <c r="E505"/>
  <c r="D505"/>
  <c r="C505"/>
  <c r="A505"/>
  <c r="AC504"/>
  <c r="AA504"/>
  <c r="Y504"/>
  <c r="X504"/>
  <c r="AD504" s="1"/>
  <c r="R504"/>
  <c r="Q504"/>
  <c r="N504"/>
  <c r="M504"/>
  <c r="J504"/>
  <c r="E504"/>
  <c r="D504"/>
  <c r="C504"/>
  <c r="A504"/>
  <c r="AC503"/>
  <c r="AA503"/>
  <c r="Y503"/>
  <c r="X503"/>
  <c r="AD503" s="1"/>
  <c r="R503"/>
  <c r="Q503"/>
  <c r="N503"/>
  <c r="M503"/>
  <c r="J503"/>
  <c r="E503"/>
  <c r="D503"/>
  <c r="C503"/>
  <c r="A503"/>
  <c r="AC502"/>
  <c r="AA502"/>
  <c r="Y502"/>
  <c r="X502"/>
  <c r="AD502" s="1"/>
  <c r="R502"/>
  <c r="Q502"/>
  <c r="N502"/>
  <c r="M502"/>
  <c r="J502"/>
  <c r="E502"/>
  <c r="D502"/>
  <c r="C502"/>
  <c r="A502"/>
  <c r="AC501"/>
  <c r="AA501"/>
  <c r="Y501"/>
  <c r="X501"/>
  <c r="AD501" s="1"/>
  <c r="R501"/>
  <c r="Q501"/>
  <c r="N501"/>
  <c r="M501"/>
  <c r="J501"/>
  <c r="E501"/>
  <c r="D501"/>
  <c r="C501"/>
  <c r="A501"/>
  <c r="AC500"/>
  <c r="AA500"/>
  <c r="Y500"/>
  <c r="X500"/>
  <c r="AD500" s="1"/>
  <c r="R500"/>
  <c r="Q500"/>
  <c r="N500"/>
  <c r="M500"/>
  <c r="J500"/>
  <c r="E500"/>
  <c r="D500"/>
  <c r="C500"/>
  <c r="A500"/>
  <c r="AC499"/>
  <c r="AA499"/>
  <c r="Y499"/>
  <c r="X499"/>
  <c r="AD499" s="1"/>
  <c r="R499"/>
  <c r="Q499"/>
  <c r="N499"/>
  <c r="M499"/>
  <c r="J499"/>
  <c r="E499"/>
  <c r="D499"/>
  <c r="C499"/>
  <c r="A499"/>
  <c r="AC498"/>
  <c r="AA498"/>
  <c r="Y498"/>
  <c r="X498"/>
  <c r="AD498" s="1"/>
  <c r="R498"/>
  <c r="Q498"/>
  <c r="N498"/>
  <c r="M498"/>
  <c r="J498"/>
  <c r="E498"/>
  <c r="D498"/>
  <c r="C498"/>
  <c r="A498"/>
  <c r="AC497"/>
  <c r="AA497"/>
  <c r="Y497"/>
  <c r="X497"/>
  <c r="AD497" s="1"/>
  <c r="R497"/>
  <c r="Q497"/>
  <c r="N497"/>
  <c r="M497"/>
  <c r="J497"/>
  <c r="E497"/>
  <c r="D497"/>
  <c r="C497"/>
  <c r="A497"/>
  <c r="AC496"/>
  <c r="AA496"/>
  <c r="Y496"/>
  <c r="X496"/>
  <c r="AD496" s="1"/>
  <c r="R496"/>
  <c r="Q496"/>
  <c r="N496"/>
  <c r="M496"/>
  <c r="J496"/>
  <c r="E496"/>
  <c r="D496"/>
  <c r="C496"/>
  <c r="A496"/>
  <c r="AC495"/>
  <c r="AA495"/>
  <c r="Y495"/>
  <c r="X495"/>
  <c r="AD495" s="1"/>
  <c r="R495"/>
  <c r="Q495"/>
  <c r="N495"/>
  <c r="M495"/>
  <c r="J495"/>
  <c r="E495"/>
  <c r="D495"/>
  <c r="C495"/>
  <c r="A495"/>
  <c r="AC494"/>
  <c r="AA494"/>
  <c r="Y494"/>
  <c r="X494"/>
  <c r="AD494" s="1"/>
  <c r="R494"/>
  <c r="Q494"/>
  <c r="N494"/>
  <c r="M494"/>
  <c r="J494"/>
  <c r="E494"/>
  <c r="D494"/>
  <c r="C494"/>
  <c r="A494"/>
  <c r="AC493"/>
  <c r="AA493"/>
  <c r="Y493"/>
  <c r="X493"/>
  <c r="AD493" s="1"/>
  <c r="R493"/>
  <c r="Q493"/>
  <c r="N493"/>
  <c r="M493"/>
  <c r="J493"/>
  <c r="E493"/>
  <c r="D493"/>
  <c r="C493"/>
  <c r="A493"/>
  <c r="AC492"/>
  <c r="AA492"/>
  <c r="Y492"/>
  <c r="X492"/>
  <c r="AD492" s="1"/>
  <c r="R492"/>
  <c r="Q492"/>
  <c r="N492"/>
  <c r="M492"/>
  <c r="J492"/>
  <c r="E492"/>
  <c r="D492"/>
  <c r="C492"/>
  <c r="A492"/>
  <c r="AC491"/>
  <c r="AA491"/>
  <c r="Y491"/>
  <c r="X491"/>
  <c r="AD491" s="1"/>
  <c r="R491"/>
  <c r="Q491"/>
  <c r="N491"/>
  <c r="M491"/>
  <c r="J491"/>
  <c r="E491"/>
  <c r="D491"/>
  <c r="C491"/>
  <c r="A491"/>
  <c r="AC490"/>
  <c r="AA490"/>
  <c r="Y490"/>
  <c r="X490"/>
  <c r="AD490" s="1"/>
  <c r="R490"/>
  <c r="Q490"/>
  <c r="N490"/>
  <c r="M490"/>
  <c r="J490"/>
  <c r="E490"/>
  <c r="D490"/>
  <c r="C490"/>
  <c r="A490"/>
  <c r="AC489"/>
  <c r="AA489"/>
  <c r="Y489"/>
  <c r="X489"/>
  <c r="AD489" s="1"/>
  <c r="R489"/>
  <c r="Q489"/>
  <c r="N489"/>
  <c r="M489"/>
  <c r="J489"/>
  <c r="E489"/>
  <c r="D489"/>
  <c r="C489"/>
  <c r="A489"/>
  <c r="AD488"/>
  <c r="AA488"/>
  <c r="Y488"/>
  <c r="X488"/>
  <c r="R488"/>
  <c r="Q488"/>
  <c r="N488"/>
  <c r="M488"/>
  <c r="J488"/>
  <c r="E488" s="1"/>
  <c r="A488"/>
  <c r="AC487"/>
  <c r="AA487"/>
  <c r="Y487"/>
  <c r="X487"/>
  <c r="AD487" s="1"/>
  <c r="R487"/>
  <c r="Q487"/>
  <c r="N487"/>
  <c r="M487"/>
  <c r="J487"/>
  <c r="E487" s="1"/>
  <c r="D487"/>
  <c r="C487"/>
  <c r="A487"/>
  <c r="AC486"/>
  <c r="AA486"/>
  <c r="Y486"/>
  <c r="X486"/>
  <c r="AD486" s="1"/>
  <c r="R486"/>
  <c r="Q486"/>
  <c r="N486"/>
  <c r="M486"/>
  <c r="J486"/>
  <c r="E486" s="1"/>
  <c r="D486"/>
  <c r="C486"/>
  <c r="A486"/>
  <c r="AC485"/>
  <c r="AA485"/>
  <c r="Y485"/>
  <c r="X485"/>
  <c r="AD485" s="1"/>
  <c r="R485"/>
  <c r="Q485"/>
  <c r="N485"/>
  <c r="M485"/>
  <c r="J485"/>
  <c r="E485" s="1"/>
  <c r="D485"/>
  <c r="C485"/>
  <c r="A485"/>
  <c r="AC484"/>
  <c r="AA484"/>
  <c r="Y484"/>
  <c r="X484"/>
  <c r="AD484" s="1"/>
  <c r="R484"/>
  <c r="Q484"/>
  <c r="N484"/>
  <c r="M484"/>
  <c r="J484"/>
  <c r="E484" s="1"/>
  <c r="D484"/>
  <c r="C484"/>
  <c r="A484"/>
  <c r="AC483"/>
  <c r="AA483"/>
  <c r="Y483"/>
  <c r="X483"/>
  <c r="AD483" s="1"/>
  <c r="R483"/>
  <c r="Q483"/>
  <c r="N483"/>
  <c r="M483"/>
  <c r="J483"/>
  <c r="E483" s="1"/>
  <c r="D483"/>
  <c r="C483"/>
  <c r="A483"/>
  <c r="AC482"/>
  <c r="AA482"/>
  <c r="Y482"/>
  <c r="X482"/>
  <c r="AD482" s="1"/>
  <c r="R482"/>
  <c r="Q482"/>
  <c r="N482"/>
  <c r="M482"/>
  <c r="J482"/>
  <c r="E482" s="1"/>
  <c r="D482"/>
  <c r="C482"/>
  <c r="A482"/>
  <c r="AC481"/>
  <c r="AA481"/>
  <c r="Y481"/>
  <c r="X481"/>
  <c r="AD481" s="1"/>
  <c r="R481"/>
  <c r="Q481"/>
  <c r="N481"/>
  <c r="M481"/>
  <c r="J481"/>
  <c r="E481" s="1"/>
  <c r="D481"/>
  <c r="C481"/>
  <c r="A481"/>
  <c r="AC480"/>
  <c r="AA480"/>
  <c r="Y480"/>
  <c r="X480"/>
  <c r="AD480" s="1"/>
  <c r="R480"/>
  <c r="Q480"/>
  <c r="N480"/>
  <c r="M480"/>
  <c r="J480"/>
  <c r="E480" s="1"/>
  <c r="D480"/>
  <c r="C480"/>
  <c r="A480"/>
  <c r="AC479"/>
  <c r="AA479"/>
  <c r="Y479"/>
  <c r="X479"/>
  <c r="AD479" s="1"/>
  <c r="R479"/>
  <c r="Q479"/>
  <c r="N479"/>
  <c r="M479"/>
  <c r="J479"/>
  <c r="E479" s="1"/>
  <c r="D479"/>
  <c r="C479"/>
  <c r="A479"/>
  <c r="AC478"/>
  <c r="AA478"/>
  <c r="Y478"/>
  <c r="X478"/>
  <c r="AD478" s="1"/>
  <c r="R478"/>
  <c r="Q478"/>
  <c r="N478"/>
  <c r="M478"/>
  <c r="J478"/>
  <c r="E478" s="1"/>
  <c r="D478"/>
  <c r="C478"/>
  <c r="A478"/>
  <c r="AC477"/>
  <c r="AA477"/>
  <c r="Y477"/>
  <c r="X477"/>
  <c r="AD477" s="1"/>
  <c r="R477"/>
  <c r="Q477"/>
  <c r="N477"/>
  <c r="M477"/>
  <c r="J477"/>
  <c r="E477" s="1"/>
  <c r="D477"/>
  <c r="C477"/>
  <c r="A477"/>
  <c r="AC476"/>
  <c r="AA476"/>
  <c r="Y476"/>
  <c r="X476"/>
  <c r="AD476" s="1"/>
  <c r="R476"/>
  <c r="Q476"/>
  <c r="N476"/>
  <c r="M476"/>
  <c r="J476"/>
  <c r="E476" s="1"/>
  <c r="D476"/>
  <c r="C476"/>
  <c r="A476"/>
  <c r="AC475"/>
  <c r="AA475"/>
  <c r="Y475"/>
  <c r="X475"/>
  <c r="AD475" s="1"/>
  <c r="R475"/>
  <c r="Q475"/>
  <c r="N475"/>
  <c r="M475"/>
  <c r="J475"/>
  <c r="E475" s="1"/>
  <c r="D475"/>
  <c r="C475"/>
  <c r="A475"/>
  <c r="AC474"/>
  <c r="AA474"/>
  <c r="Y474"/>
  <c r="X474"/>
  <c r="AD474" s="1"/>
  <c r="R474"/>
  <c r="Q474"/>
  <c r="N474"/>
  <c r="M474"/>
  <c r="E474"/>
  <c r="A474"/>
  <c r="AC473"/>
  <c r="AA473"/>
  <c r="Y473"/>
  <c r="X473"/>
  <c r="AD473" s="1"/>
  <c r="R473"/>
  <c r="Q473"/>
  <c r="N473"/>
  <c r="M473"/>
  <c r="J473"/>
  <c r="E473"/>
  <c r="D473"/>
  <c r="C473"/>
  <c r="A473"/>
  <c r="AC472"/>
  <c r="AA472"/>
  <c r="Y472"/>
  <c r="X472"/>
  <c r="AD472" s="1"/>
  <c r="R472"/>
  <c r="Q472"/>
  <c r="N472"/>
  <c r="M472"/>
  <c r="J472"/>
  <c r="E472"/>
  <c r="D472"/>
  <c r="C472"/>
  <c r="A472"/>
  <c r="AC471"/>
  <c r="AA471"/>
  <c r="Y471"/>
  <c r="X471"/>
  <c r="AD471" s="1"/>
  <c r="R471"/>
  <c r="Q471"/>
  <c r="N471"/>
  <c r="M471"/>
  <c r="J471"/>
  <c r="E471"/>
  <c r="D471"/>
  <c r="C471"/>
  <c r="A471"/>
  <c r="AC470"/>
  <c r="AA470"/>
  <c r="Y470"/>
  <c r="X470"/>
  <c r="AD470" s="1"/>
  <c r="R470"/>
  <c r="Q470"/>
  <c r="N470"/>
  <c r="M470"/>
  <c r="J470"/>
  <c r="E470"/>
  <c r="D470"/>
  <c r="C470"/>
  <c r="A470"/>
  <c r="AC469"/>
  <c r="AA469"/>
  <c r="Y469"/>
  <c r="X469"/>
  <c r="AD469" s="1"/>
  <c r="R469"/>
  <c r="Q469"/>
  <c r="N469"/>
  <c r="M469"/>
  <c r="J469"/>
  <c r="E469"/>
  <c r="D469"/>
  <c r="C469"/>
  <c r="A469"/>
  <c r="AC468"/>
  <c r="AA468"/>
  <c r="Y468"/>
  <c r="X468"/>
  <c r="AD468" s="1"/>
  <c r="R468"/>
  <c r="Q468"/>
  <c r="N468"/>
  <c r="M468"/>
  <c r="J468"/>
  <c r="E468"/>
  <c r="D468"/>
  <c r="C468"/>
  <c r="A468"/>
  <c r="AC467"/>
  <c r="AA467"/>
  <c r="Y467"/>
  <c r="X467"/>
  <c r="AD467" s="1"/>
  <c r="R467"/>
  <c r="Q467"/>
  <c r="N467"/>
  <c r="M467"/>
  <c r="J467"/>
  <c r="E467"/>
  <c r="D467"/>
  <c r="C467"/>
  <c r="A467"/>
  <c r="AC466"/>
  <c r="AA466"/>
  <c r="Y466"/>
  <c r="X466"/>
  <c r="AD466" s="1"/>
  <c r="R466"/>
  <c r="Q466"/>
  <c r="N466"/>
  <c r="M466"/>
  <c r="J466"/>
  <c r="E466"/>
  <c r="D466"/>
  <c r="C466"/>
  <c r="A466"/>
  <c r="AC465"/>
  <c r="AA465"/>
  <c r="Y465"/>
  <c r="X465"/>
  <c r="AD465" s="1"/>
  <c r="R465"/>
  <c r="Q465"/>
  <c r="N465"/>
  <c r="M465"/>
  <c r="J465"/>
  <c r="E465"/>
  <c r="D465"/>
  <c r="C465"/>
  <c r="A465"/>
  <c r="AC464"/>
  <c r="AA464"/>
  <c r="Y464"/>
  <c r="X464"/>
  <c r="AD464" s="1"/>
  <c r="R464"/>
  <c r="Q464"/>
  <c r="N464"/>
  <c r="M464"/>
  <c r="J464"/>
  <c r="E464"/>
  <c r="D464"/>
  <c r="C464"/>
  <c r="A464"/>
  <c r="AC463"/>
  <c r="AA463"/>
  <c r="Y463"/>
  <c r="X463"/>
  <c r="AD463" s="1"/>
  <c r="R463"/>
  <c r="Q463"/>
  <c r="N463"/>
  <c r="M463"/>
  <c r="J463"/>
  <c r="E463"/>
  <c r="D463"/>
  <c r="C463"/>
  <c r="A463"/>
  <c r="AC462"/>
  <c r="AA462"/>
  <c r="Y462"/>
  <c r="X462"/>
  <c r="AD462" s="1"/>
  <c r="R462"/>
  <c r="Q462"/>
  <c r="N462"/>
  <c r="M462"/>
  <c r="J462"/>
  <c r="E462"/>
  <c r="D462"/>
  <c r="C462"/>
  <c r="A462"/>
  <c r="AC461"/>
  <c r="AA461"/>
  <c r="Y461"/>
  <c r="X461"/>
  <c r="AD461" s="1"/>
  <c r="R461"/>
  <c r="Q461"/>
  <c r="N461"/>
  <c r="M461"/>
  <c r="J461"/>
  <c r="E461"/>
  <c r="D461"/>
  <c r="C461"/>
  <c r="A461"/>
  <c r="AC460"/>
  <c r="AA460"/>
  <c r="Y460"/>
  <c r="X460"/>
  <c r="AD460" s="1"/>
  <c r="R460"/>
  <c r="Q460"/>
  <c r="N460"/>
  <c r="M460"/>
  <c r="J460"/>
  <c r="E460"/>
  <c r="D460"/>
  <c r="C460"/>
  <c r="A460"/>
  <c r="AC459"/>
  <c r="AA459"/>
  <c r="Y459"/>
  <c r="X459"/>
  <c r="AD459" s="1"/>
  <c r="R459"/>
  <c r="Q459"/>
  <c r="N459"/>
  <c r="M459"/>
  <c r="J459"/>
  <c r="E459"/>
  <c r="D459"/>
  <c r="C459"/>
  <c r="A459"/>
  <c r="AC458"/>
  <c r="AA458"/>
  <c r="Y458"/>
  <c r="X458"/>
  <c r="AD458" s="1"/>
  <c r="R458"/>
  <c r="Q458"/>
  <c r="N458"/>
  <c r="M458"/>
  <c r="J458"/>
  <c r="E458"/>
  <c r="D458"/>
  <c r="C458"/>
  <c r="A458"/>
  <c r="AC457"/>
  <c r="AA457"/>
  <c r="Y457"/>
  <c r="X457"/>
  <c r="AD457" s="1"/>
  <c r="R457"/>
  <c r="Q457"/>
  <c r="N457"/>
  <c r="M457"/>
  <c r="J457"/>
  <c r="E457"/>
  <c r="D457"/>
  <c r="C457"/>
  <c r="A457"/>
  <c r="AC456"/>
  <c r="AA456"/>
  <c r="Y456"/>
  <c r="X456"/>
  <c r="AD456" s="1"/>
  <c r="R456"/>
  <c r="Q456"/>
  <c r="N456"/>
  <c r="M456"/>
  <c r="J456"/>
  <c r="E456"/>
  <c r="D456"/>
  <c r="C456"/>
  <c r="A456"/>
  <c r="AC455"/>
  <c r="AA455"/>
  <c r="Y455"/>
  <c r="X455"/>
  <c r="AD455" s="1"/>
  <c r="R455"/>
  <c r="Q455"/>
  <c r="N455"/>
  <c r="M455"/>
  <c r="J455"/>
  <c r="E455"/>
  <c r="D455"/>
  <c r="C455"/>
  <c r="A455"/>
  <c r="AC454"/>
  <c r="AA454"/>
  <c r="Y454"/>
  <c r="X454"/>
  <c r="AD454" s="1"/>
  <c r="R454"/>
  <c r="Q454"/>
  <c r="N454"/>
  <c r="M454"/>
  <c r="J454"/>
  <c r="E454"/>
  <c r="D454"/>
  <c r="C454"/>
  <c r="A454"/>
  <c r="AC453"/>
  <c r="AA453"/>
  <c r="Y453"/>
  <c r="X453"/>
  <c r="AD453" s="1"/>
  <c r="R453"/>
  <c r="Q453"/>
  <c r="N453"/>
  <c r="M453"/>
  <c r="J453"/>
  <c r="E453"/>
  <c r="D453"/>
  <c r="C453"/>
  <c r="A453"/>
  <c r="AC452"/>
  <c r="AA452"/>
  <c r="Y452"/>
  <c r="X452"/>
  <c r="AD452" s="1"/>
  <c r="R452"/>
  <c r="Q452"/>
  <c r="N452"/>
  <c r="M452"/>
  <c r="J452"/>
  <c r="E452"/>
  <c r="D452"/>
  <c r="C452"/>
  <c r="A452"/>
  <c r="AC451"/>
  <c r="AA451"/>
  <c r="Y451"/>
  <c r="X451"/>
  <c r="AD451" s="1"/>
  <c r="R451"/>
  <c r="Q451"/>
  <c r="N451"/>
  <c r="M451"/>
  <c r="J451"/>
  <c r="E451"/>
  <c r="D451"/>
  <c r="C451"/>
  <c r="A451"/>
  <c r="AC450"/>
  <c r="AA450"/>
  <c r="Y450"/>
  <c r="X450"/>
  <c r="AD450" s="1"/>
  <c r="R450"/>
  <c r="Q450"/>
  <c r="N450"/>
  <c r="M450"/>
  <c r="J450"/>
  <c r="E450"/>
  <c r="D450"/>
  <c r="C450"/>
  <c r="A450"/>
  <c r="AC449"/>
  <c r="AA449"/>
  <c r="Y449"/>
  <c r="X449"/>
  <c r="AD449" s="1"/>
  <c r="R449"/>
  <c r="Q449"/>
  <c r="N449"/>
  <c r="M449"/>
  <c r="J449"/>
  <c r="E449"/>
  <c r="D449"/>
  <c r="C449"/>
  <c r="A449"/>
  <c r="AC448"/>
  <c r="AA448"/>
  <c r="Y448"/>
  <c r="X448"/>
  <c r="AD448" s="1"/>
  <c r="R448"/>
  <c r="Q448"/>
  <c r="N448"/>
  <c r="M448"/>
  <c r="J448"/>
  <c r="E448"/>
  <c r="D448"/>
  <c r="C448"/>
  <c r="A448"/>
  <c r="AC447"/>
  <c r="AA447"/>
  <c r="Y447"/>
  <c r="X447"/>
  <c r="AD447" s="1"/>
  <c r="R447"/>
  <c r="Q447"/>
  <c r="N447"/>
  <c r="M447"/>
  <c r="J447"/>
  <c r="E447"/>
  <c r="D447"/>
  <c r="C447"/>
  <c r="A447"/>
  <c r="AC446"/>
  <c r="AA446"/>
  <c r="Y446"/>
  <c r="X446"/>
  <c r="AD446" s="1"/>
  <c r="R446"/>
  <c r="Q446"/>
  <c r="N446"/>
  <c r="M446"/>
  <c r="J446"/>
  <c r="E446"/>
  <c r="D446"/>
  <c r="C446"/>
  <c r="A446"/>
  <c r="AC445"/>
  <c r="AA445"/>
  <c r="Y445"/>
  <c r="X445"/>
  <c r="AD445" s="1"/>
  <c r="R445"/>
  <c r="Q445"/>
  <c r="N445"/>
  <c r="M445"/>
  <c r="J445"/>
  <c r="E445"/>
  <c r="D445"/>
  <c r="C445"/>
  <c r="A445"/>
  <c r="AC444"/>
  <c r="AA444"/>
  <c r="Y444"/>
  <c r="X444"/>
  <c r="AD444" s="1"/>
  <c r="R444"/>
  <c r="Q444"/>
  <c r="N444"/>
  <c r="M444"/>
  <c r="J444"/>
  <c r="E444"/>
  <c r="D444"/>
  <c r="C444"/>
  <c r="A444"/>
  <c r="AC443"/>
  <c r="AA443"/>
  <c r="Y443"/>
  <c r="X443"/>
  <c r="AD443" s="1"/>
  <c r="R443"/>
  <c r="Q443"/>
  <c r="N443"/>
  <c r="M443"/>
  <c r="J443"/>
  <c r="E443"/>
  <c r="D443"/>
  <c r="C443"/>
  <c r="A443"/>
  <c r="AC442"/>
  <c r="AA442"/>
  <c r="Y442"/>
  <c r="X442"/>
  <c r="AD442" s="1"/>
  <c r="R442"/>
  <c r="Q442"/>
  <c r="N442"/>
  <c r="M442"/>
  <c r="J442"/>
  <c r="E442"/>
  <c r="D442"/>
  <c r="C442"/>
  <c r="A442"/>
  <c r="AC441"/>
  <c r="AA441"/>
  <c r="Y441"/>
  <c r="X441"/>
  <c r="AD441" s="1"/>
  <c r="R441"/>
  <c r="Q441"/>
  <c r="N441"/>
  <c r="M441"/>
  <c r="J441"/>
  <c r="E441"/>
  <c r="D441"/>
  <c r="C441"/>
  <c r="A441"/>
  <c r="AC440"/>
  <c r="AA440"/>
  <c r="Y440"/>
  <c r="X440"/>
  <c r="AD440" s="1"/>
  <c r="R440"/>
  <c r="Q440"/>
  <c r="N440"/>
  <c r="M440"/>
  <c r="J440"/>
  <c r="E440"/>
  <c r="D440"/>
  <c r="C440"/>
  <c r="A440"/>
  <c r="AC439"/>
  <c r="AA439"/>
  <c r="Y439"/>
  <c r="X439"/>
  <c r="AD439" s="1"/>
  <c r="R439"/>
  <c r="Q439"/>
  <c r="N439"/>
  <c r="M439"/>
  <c r="J439"/>
  <c r="E439"/>
  <c r="D439"/>
  <c r="C439"/>
  <c r="A439"/>
  <c r="AC438"/>
  <c r="AA438"/>
  <c r="Y438"/>
  <c r="X438"/>
  <c r="AD438" s="1"/>
  <c r="R438"/>
  <c r="Q438"/>
  <c r="N438"/>
  <c r="M438"/>
  <c r="J438"/>
  <c r="E438"/>
  <c r="D438"/>
  <c r="C438"/>
  <c r="A438"/>
  <c r="AC437"/>
  <c r="AA437"/>
  <c r="Y437"/>
  <c r="X437"/>
  <c r="AD437" s="1"/>
  <c r="R437"/>
  <c r="Q437"/>
  <c r="N437"/>
  <c r="M437"/>
  <c r="J437"/>
  <c r="E437"/>
  <c r="D437"/>
  <c r="C437"/>
  <c r="A437"/>
  <c r="AC436"/>
  <c r="AA436"/>
  <c r="Y436"/>
  <c r="X436"/>
  <c r="AD436" s="1"/>
  <c r="R436"/>
  <c r="Q436"/>
  <c r="N436"/>
  <c r="M436"/>
  <c r="J436"/>
  <c r="E436"/>
  <c r="D436"/>
  <c r="C436"/>
  <c r="A436"/>
  <c r="AC435"/>
  <c r="AA435"/>
  <c r="Y435"/>
  <c r="X435"/>
  <c r="AD435" s="1"/>
  <c r="R435"/>
  <c r="Q435"/>
  <c r="N435"/>
  <c r="M435"/>
  <c r="J435"/>
  <c r="E435"/>
  <c r="D435"/>
  <c r="C435"/>
  <c r="A435"/>
  <c r="AC434"/>
  <c r="AA434"/>
  <c r="Y434"/>
  <c r="X434"/>
  <c r="AD434" s="1"/>
  <c r="R434"/>
  <c r="Q434"/>
  <c r="N434"/>
  <c r="M434"/>
  <c r="J434"/>
  <c r="E434"/>
  <c r="D434"/>
  <c r="C434"/>
  <c r="A434"/>
  <c r="AC433"/>
  <c r="AA433"/>
  <c r="Y433"/>
  <c r="X433"/>
  <c r="AD433" s="1"/>
  <c r="R433"/>
  <c r="Q433"/>
  <c r="N433"/>
  <c r="M433"/>
  <c r="J433"/>
  <c r="E433"/>
  <c r="D433"/>
  <c r="C433"/>
  <c r="A433"/>
  <c r="AC432"/>
  <c r="AA432"/>
  <c r="Y432"/>
  <c r="X432"/>
  <c r="AD432" s="1"/>
  <c r="R432"/>
  <c r="Q432"/>
  <c r="N432"/>
  <c r="M432"/>
  <c r="J432"/>
  <c r="E432"/>
  <c r="D432"/>
  <c r="C432"/>
  <c r="A432"/>
  <c r="AC431"/>
  <c r="AA431"/>
  <c r="Y431"/>
  <c r="X431"/>
  <c r="AD431" s="1"/>
  <c r="R431"/>
  <c r="Q431"/>
  <c r="N431"/>
  <c r="M431"/>
  <c r="J431"/>
  <c r="E431"/>
  <c r="D431"/>
  <c r="C431"/>
  <c r="A431"/>
  <c r="AC430"/>
  <c r="AA430"/>
  <c r="Y430"/>
  <c r="X430"/>
  <c r="AD430" s="1"/>
  <c r="R430"/>
  <c r="Q430"/>
  <c r="N430"/>
  <c r="M430"/>
  <c r="J430"/>
  <c r="E430"/>
  <c r="D430"/>
  <c r="C430"/>
  <c r="A430"/>
  <c r="AC429"/>
  <c r="AA429"/>
  <c r="Y429"/>
  <c r="X429"/>
  <c r="AD429" s="1"/>
  <c r="R429"/>
  <c r="Q429"/>
  <c r="N429"/>
  <c r="M429"/>
  <c r="J429"/>
  <c r="E429"/>
  <c r="D429"/>
  <c r="C429"/>
  <c r="A429"/>
  <c r="AC428"/>
  <c r="AA428"/>
  <c r="Y428"/>
  <c r="X428"/>
  <c r="AD428" s="1"/>
  <c r="R428"/>
  <c r="Q428"/>
  <c r="N428"/>
  <c r="M428"/>
  <c r="J428"/>
  <c r="E428"/>
  <c r="D428"/>
  <c r="C428"/>
  <c r="A428"/>
  <c r="AC427"/>
  <c r="AA427"/>
  <c r="Y427"/>
  <c r="X427"/>
  <c r="AD427" s="1"/>
  <c r="R427"/>
  <c r="Q427"/>
  <c r="N427"/>
  <c r="M427"/>
  <c r="J427"/>
  <c r="E427"/>
  <c r="D427"/>
  <c r="C427"/>
  <c r="A427"/>
  <c r="AC426"/>
  <c r="AA426"/>
  <c r="Y426"/>
  <c r="X426"/>
  <c r="AD426" s="1"/>
  <c r="R426"/>
  <c r="Q426"/>
  <c r="N426"/>
  <c r="M426"/>
  <c r="J426"/>
  <c r="E426"/>
  <c r="D426"/>
  <c r="C426"/>
  <c r="A426"/>
  <c r="AC425"/>
  <c r="AA425"/>
  <c r="Y425"/>
  <c r="X425"/>
  <c r="AD425" s="1"/>
  <c r="R425"/>
  <c r="Q425"/>
  <c r="N425"/>
  <c r="M425"/>
  <c r="J425"/>
  <c r="E425"/>
  <c r="D425"/>
  <c r="C425"/>
  <c r="A425"/>
  <c r="AC424"/>
  <c r="AA424"/>
  <c r="Y424"/>
  <c r="X424"/>
  <c r="AD424" s="1"/>
  <c r="R424"/>
  <c r="Q424"/>
  <c r="N424"/>
  <c r="M424"/>
  <c r="J424"/>
  <c r="E424"/>
  <c r="D424"/>
  <c r="C424"/>
  <c r="A424"/>
  <c r="AC423"/>
  <c r="AA423"/>
  <c r="Y423"/>
  <c r="X423"/>
  <c r="AD423" s="1"/>
  <c r="R423"/>
  <c r="Q423"/>
  <c r="N423"/>
  <c r="M423"/>
  <c r="J423"/>
  <c r="E423"/>
  <c r="D423"/>
  <c r="C423"/>
  <c r="A423"/>
  <c r="AC422"/>
  <c r="AA422"/>
  <c r="Y422"/>
  <c r="X422"/>
  <c r="AD422" s="1"/>
  <c r="R422"/>
  <c r="Q422"/>
  <c r="N422"/>
  <c r="M422"/>
  <c r="J422"/>
  <c r="E422"/>
  <c r="D422"/>
  <c r="C422"/>
  <c r="A422"/>
  <c r="AC421"/>
  <c r="AA421"/>
  <c r="Y421"/>
  <c r="X421"/>
  <c r="AD421" s="1"/>
  <c r="R421"/>
  <c r="Q421"/>
  <c r="N421"/>
  <c r="M421"/>
  <c r="J421"/>
  <c r="E421"/>
  <c r="D421"/>
  <c r="C421"/>
  <c r="A421"/>
  <c r="AC420"/>
  <c r="AA420"/>
  <c r="Y420"/>
  <c r="X420"/>
  <c r="AD420" s="1"/>
  <c r="R420"/>
  <c r="Q420"/>
  <c r="N420"/>
  <c r="M420"/>
  <c r="J420"/>
  <c r="E420"/>
  <c r="D420"/>
  <c r="C420"/>
  <c r="A420"/>
  <c r="AC419"/>
  <c r="AA419"/>
  <c r="Y419"/>
  <c r="X419"/>
  <c r="AD419" s="1"/>
  <c r="R419"/>
  <c r="Q419"/>
  <c r="N419"/>
  <c r="M419"/>
  <c r="J419"/>
  <c r="E419"/>
  <c r="D419"/>
  <c r="C419"/>
  <c r="A419"/>
  <c r="AC418"/>
  <c r="AA418"/>
  <c r="Y418"/>
  <c r="X418"/>
  <c r="AD418" s="1"/>
  <c r="R418"/>
  <c r="Q418"/>
  <c r="N418"/>
  <c r="M418"/>
  <c r="J418"/>
  <c r="E418"/>
  <c r="D418"/>
  <c r="C418"/>
  <c r="A418"/>
  <c r="AC417"/>
  <c r="AA417"/>
  <c r="Y417"/>
  <c r="X417"/>
  <c r="AD417" s="1"/>
  <c r="R417"/>
  <c r="Q417"/>
  <c r="N417"/>
  <c r="M417"/>
  <c r="J417"/>
  <c r="E417"/>
  <c r="D417"/>
  <c r="C417"/>
  <c r="A417"/>
  <c r="AC416"/>
  <c r="AA416"/>
  <c r="Y416"/>
  <c r="X416"/>
  <c r="AD416" s="1"/>
  <c r="R416"/>
  <c r="Q416"/>
  <c r="N416"/>
  <c r="M416"/>
  <c r="J416"/>
  <c r="E416"/>
  <c r="D416"/>
  <c r="C416"/>
  <c r="A416"/>
  <c r="AC415"/>
  <c r="AA415"/>
  <c r="Y415"/>
  <c r="X415"/>
  <c r="AD415" s="1"/>
  <c r="R415"/>
  <c r="Q415"/>
  <c r="N415"/>
  <c r="M415"/>
  <c r="J415"/>
  <c r="E415"/>
  <c r="D415"/>
  <c r="C415"/>
  <c r="A415"/>
  <c r="AC414"/>
  <c r="AA414"/>
  <c r="Y414"/>
  <c r="X414"/>
  <c r="AD414" s="1"/>
  <c r="R414"/>
  <c r="Q414"/>
  <c r="N414"/>
  <c r="M414"/>
  <c r="J414"/>
  <c r="E414"/>
  <c r="D414"/>
  <c r="C414"/>
  <c r="A414"/>
  <c r="AC413"/>
  <c r="AA413"/>
  <c r="Y413"/>
  <c r="X413"/>
  <c r="AD413" s="1"/>
  <c r="R413"/>
  <c r="Q413"/>
  <c r="N413"/>
  <c r="M413"/>
  <c r="J413"/>
  <c r="E413"/>
  <c r="D413"/>
  <c r="C413"/>
  <c r="A413"/>
  <c r="AC412"/>
  <c r="AA412"/>
  <c r="Y412"/>
  <c r="X412"/>
  <c r="AD412" s="1"/>
  <c r="R412"/>
  <c r="Q412"/>
  <c r="N412"/>
  <c r="M412"/>
  <c r="J412"/>
  <c r="E412"/>
  <c r="D412"/>
  <c r="C412"/>
  <c r="A412"/>
  <c r="AC411"/>
  <c r="AA411"/>
  <c r="Y411"/>
  <c r="X411"/>
  <c r="AD411" s="1"/>
  <c r="R411"/>
  <c r="Q411"/>
  <c r="N411"/>
  <c r="M411"/>
  <c r="J411"/>
  <c r="E411"/>
  <c r="D411"/>
  <c r="C411"/>
  <c r="A411"/>
  <c r="AC410"/>
  <c r="AA410"/>
  <c r="Y410"/>
  <c r="X410"/>
  <c r="AD410" s="1"/>
  <c r="R410"/>
  <c r="Q410"/>
  <c r="N410"/>
  <c r="M410"/>
  <c r="J410"/>
  <c r="E410"/>
  <c r="D410"/>
  <c r="C410"/>
  <c r="A410"/>
  <c r="AC409"/>
  <c r="AA409"/>
  <c r="Y409"/>
  <c r="X409"/>
  <c r="AD409" s="1"/>
  <c r="R409"/>
  <c r="Q409"/>
  <c r="N409"/>
  <c r="M409"/>
  <c r="J409"/>
  <c r="E409"/>
  <c r="D409"/>
  <c r="C409"/>
  <c r="A409"/>
  <c r="AC408"/>
  <c r="AA408"/>
  <c r="Y408"/>
  <c r="X408"/>
  <c r="AD408" s="1"/>
  <c r="R408"/>
  <c r="Q408"/>
  <c r="N408"/>
  <c r="M408"/>
  <c r="J408"/>
  <c r="E408"/>
  <c r="D408"/>
  <c r="C408"/>
  <c r="A408"/>
  <c r="AC407"/>
  <c r="AA407"/>
  <c r="Y407"/>
  <c r="X407"/>
  <c r="AD407" s="1"/>
  <c r="R407"/>
  <c r="Q407"/>
  <c r="N407"/>
  <c r="M407"/>
  <c r="J407"/>
  <c r="E407"/>
  <c r="D407"/>
  <c r="C407"/>
  <c r="A407"/>
  <c r="AC406"/>
  <c r="AA406"/>
  <c r="Y406"/>
  <c r="X406"/>
  <c r="AD406" s="1"/>
  <c r="R406"/>
  <c r="Q406"/>
  <c r="N406"/>
  <c r="M406"/>
  <c r="J406"/>
  <c r="E406"/>
  <c r="D406"/>
  <c r="C406"/>
  <c r="A406"/>
  <c r="AC405"/>
  <c r="AA405"/>
  <c r="Y405"/>
  <c r="X405"/>
  <c r="AD405" s="1"/>
  <c r="R405"/>
  <c r="Q405"/>
  <c r="N405"/>
  <c r="M405"/>
  <c r="J405"/>
  <c r="E405"/>
  <c r="D405"/>
  <c r="C405"/>
  <c r="A405"/>
  <c r="AC404"/>
  <c r="AA404"/>
  <c r="Y404"/>
  <c r="X404"/>
  <c r="AD404" s="1"/>
  <c r="R404"/>
  <c r="Q404"/>
  <c r="N404"/>
  <c r="M404"/>
  <c r="J404"/>
  <c r="E404"/>
  <c r="D404"/>
  <c r="C404"/>
  <c r="A404"/>
  <c r="AC403"/>
  <c r="AA403"/>
  <c r="Y403"/>
  <c r="X403"/>
  <c r="AD403" s="1"/>
  <c r="R403"/>
  <c r="Q403"/>
  <c r="N403"/>
  <c r="M403"/>
  <c r="J403"/>
  <c r="E403"/>
  <c r="D403"/>
  <c r="C403"/>
  <c r="A403"/>
  <c r="AC402"/>
  <c r="AA402"/>
  <c r="Y402"/>
  <c r="X402"/>
  <c r="AD402" s="1"/>
  <c r="R402"/>
  <c r="Q402"/>
  <c r="N402"/>
  <c r="M402"/>
  <c r="J402"/>
  <c r="E402"/>
  <c r="D402"/>
  <c r="C402"/>
  <c r="A402"/>
  <c r="AC401"/>
  <c r="AA401"/>
  <c r="Y401"/>
  <c r="X401"/>
  <c r="AD401" s="1"/>
  <c r="R401"/>
  <c r="Q401"/>
  <c r="N401"/>
  <c r="M401"/>
  <c r="J401"/>
  <c r="E401"/>
  <c r="D401"/>
  <c r="C401"/>
  <c r="A401"/>
  <c r="AC400"/>
  <c r="AA400"/>
  <c r="Y400"/>
  <c r="X400"/>
  <c r="AD400" s="1"/>
  <c r="R400"/>
  <c r="Q400"/>
  <c r="N400"/>
  <c r="M400"/>
  <c r="J400"/>
  <c r="E400"/>
  <c r="D400"/>
  <c r="C400"/>
  <c r="A400"/>
  <c r="AC399"/>
  <c r="AA399"/>
  <c r="Y399"/>
  <c r="X399"/>
  <c r="AD399" s="1"/>
  <c r="R399"/>
  <c r="Q399"/>
  <c r="N399"/>
  <c r="M399"/>
  <c r="J399"/>
  <c r="E399"/>
  <c r="D399"/>
  <c r="C399"/>
  <c r="A399"/>
  <c r="AC398"/>
  <c r="AA398"/>
  <c r="Y398"/>
  <c r="X398"/>
  <c r="AD398" s="1"/>
  <c r="R398"/>
  <c r="Q398"/>
  <c r="N398"/>
  <c r="M398"/>
  <c r="J398"/>
  <c r="E398"/>
  <c r="D398"/>
  <c r="C398"/>
  <c r="A398"/>
  <c r="AC397"/>
  <c r="AA397"/>
  <c r="Y397"/>
  <c r="X397"/>
  <c r="AD397" s="1"/>
  <c r="R397"/>
  <c r="Q397"/>
  <c r="N397"/>
  <c r="M397"/>
  <c r="J397"/>
  <c r="E397"/>
  <c r="D397"/>
  <c r="C397"/>
  <c r="A397"/>
  <c r="AC396"/>
  <c r="AA396"/>
  <c r="Y396"/>
  <c r="X396"/>
  <c r="AD396" s="1"/>
  <c r="R396"/>
  <c r="Q396"/>
  <c r="N396"/>
  <c r="M396"/>
  <c r="J396"/>
  <c r="E396"/>
  <c r="D396"/>
  <c r="C396"/>
  <c r="A396"/>
  <c r="AC395"/>
  <c r="AA395"/>
  <c r="Y395"/>
  <c r="X395"/>
  <c r="AD395" s="1"/>
  <c r="R395"/>
  <c r="Q395"/>
  <c r="N395"/>
  <c r="M395"/>
  <c r="J395"/>
  <c r="E395"/>
  <c r="D395"/>
  <c r="C395"/>
  <c r="A395"/>
  <c r="AC394"/>
  <c r="AA394"/>
  <c r="Y394"/>
  <c r="X394"/>
  <c r="AD394" s="1"/>
  <c r="R394"/>
  <c r="Q394"/>
  <c r="N394"/>
  <c r="M394"/>
  <c r="J394"/>
  <c r="E394"/>
  <c r="D394"/>
  <c r="C394"/>
  <c r="A394"/>
  <c r="AC393"/>
  <c r="AA393"/>
  <c r="Y393"/>
  <c r="X393"/>
  <c r="AD393" s="1"/>
  <c r="R393"/>
  <c r="Q393"/>
  <c r="N393"/>
  <c r="M393"/>
  <c r="J393"/>
  <c r="E393"/>
  <c r="D393"/>
  <c r="C393"/>
  <c r="A393"/>
  <c r="AC392"/>
  <c r="AA392"/>
  <c r="Y392"/>
  <c r="X392"/>
  <c r="AD392" s="1"/>
  <c r="R392"/>
  <c r="Q392"/>
  <c r="N392"/>
  <c r="M392"/>
  <c r="J392"/>
  <c r="E392"/>
  <c r="D392"/>
  <c r="C392"/>
  <c r="A392"/>
  <c r="AC391"/>
  <c r="AA391"/>
  <c r="Y391"/>
  <c r="X391"/>
  <c r="AD391" s="1"/>
  <c r="R391"/>
  <c r="Q391"/>
  <c r="N391"/>
  <c r="M391"/>
  <c r="J391"/>
  <c r="E391"/>
  <c r="D391"/>
  <c r="C391"/>
  <c r="A391"/>
  <c r="AC390"/>
  <c r="AA390"/>
  <c r="Y390"/>
  <c r="X390"/>
  <c r="AD390" s="1"/>
  <c r="R390"/>
  <c r="Q390"/>
  <c r="N390"/>
  <c r="M390"/>
  <c r="J390"/>
  <c r="E390"/>
  <c r="D390"/>
  <c r="C390"/>
  <c r="A390"/>
  <c r="AC389"/>
  <c r="AA389"/>
  <c r="Y389"/>
  <c r="X389"/>
  <c r="AD389" s="1"/>
  <c r="R389"/>
  <c r="Q389"/>
  <c r="N389"/>
  <c r="M389"/>
  <c r="J389"/>
  <c r="E389"/>
  <c r="D389"/>
  <c r="C389"/>
  <c r="A389"/>
  <c r="AC388"/>
  <c r="AA388"/>
  <c r="Y388"/>
  <c r="X388"/>
  <c r="AD388" s="1"/>
  <c r="R388"/>
  <c r="Q388"/>
  <c r="N388"/>
  <c r="M388"/>
  <c r="J388"/>
  <c r="E388"/>
  <c r="D388"/>
  <c r="C388"/>
  <c r="A388"/>
  <c r="AC387"/>
  <c r="AA387"/>
  <c r="Y387"/>
  <c r="X387"/>
  <c r="AD387" s="1"/>
  <c r="R387"/>
  <c r="Q387"/>
  <c r="N387"/>
  <c r="M387"/>
  <c r="J387"/>
  <c r="E387"/>
  <c r="D387"/>
  <c r="C387"/>
  <c r="A387"/>
  <c r="AC386"/>
  <c r="AA386"/>
  <c r="Y386"/>
  <c r="X386"/>
  <c r="AD386" s="1"/>
  <c r="R386"/>
  <c r="Q386"/>
  <c r="N386"/>
  <c r="M386"/>
  <c r="J386"/>
  <c r="E386"/>
  <c r="D386"/>
  <c r="C386"/>
  <c r="A386"/>
  <c r="AC385"/>
  <c r="AA385"/>
  <c r="Y385"/>
  <c r="X385"/>
  <c r="AD385" s="1"/>
  <c r="R385"/>
  <c r="Q385"/>
  <c r="N385"/>
  <c r="M385"/>
  <c r="J385"/>
  <c r="E385"/>
  <c r="D385"/>
  <c r="C385"/>
  <c r="A385"/>
  <c r="AC384"/>
  <c r="AA384"/>
  <c r="Y384"/>
  <c r="X384"/>
  <c r="AD384" s="1"/>
  <c r="R384"/>
  <c r="Q384"/>
  <c r="N384"/>
  <c r="M384"/>
  <c r="J384"/>
  <c r="E384"/>
  <c r="D384"/>
  <c r="C384"/>
  <c r="A384"/>
  <c r="AC383"/>
  <c r="AA383"/>
  <c r="Y383"/>
  <c r="X383"/>
  <c r="AD383" s="1"/>
  <c r="R383"/>
  <c r="Q383"/>
  <c r="N383"/>
  <c r="M383"/>
  <c r="J383"/>
  <c r="E383"/>
  <c r="D383"/>
  <c r="C383"/>
  <c r="A383"/>
  <c r="AC382"/>
  <c r="AA382"/>
  <c r="Y382"/>
  <c r="X382"/>
  <c r="AD382" s="1"/>
  <c r="R382"/>
  <c r="Q382"/>
  <c r="N382"/>
  <c r="M382"/>
  <c r="J382"/>
  <c r="E382"/>
  <c r="D382"/>
  <c r="C382"/>
  <c r="A382"/>
  <c r="AC381"/>
  <c r="AA381"/>
  <c r="Y381"/>
  <c r="X381"/>
  <c r="AD381" s="1"/>
  <c r="R381"/>
  <c r="Q381"/>
  <c r="N381"/>
  <c r="M381"/>
  <c r="J381"/>
  <c r="E381"/>
  <c r="D381"/>
  <c r="C381"/>
  <c r="A381"/>
  <c r="AC380"/>
  <c r="AA380"/>
  <c r="Y380"/>
  <c r="X380"/>
  <c r="AD380" s="1"/>
  <c r="R380"/>
  <c r="Q380"/>
  <c r="N380"/>
  <c r="M380"/>
  <c r="J380"/>
  <c r="E380"/>
  <c r="D380"/>
  <c r="C380"/>
  <c r="A380"/>
  <c r="AC379"/>
  <c r="AA379"/>
  <c r="Y379"/>
  <c r="X379"/>
  <c r="AD379" s="1"/>
  <c r="R379"/>
  <c r="Q379"/>
  <c r="N379"/>
  <c r="M379"/>
  <c r="J379"/>
  <c r="E379"/>
  <c r="D379"/>
  <c r="C379"/>
  <c r="A379"/>
  <c r="AC378"/>
  <c r="AA378"/>
  <c r="Y378"/>
  <c r="X378"/>
  <c r="AD378" s="1"/>
  <c r="R378"/>
  <c r="Q378"/>
  <c r="N378"/>
  <c r="M378"/>
  <c r="J378"/>
  <c r="E378"/>
  <c r="D378"/>
  <c r="C378"/>
  <c r="A378"/>
  <c r="AC377"/>
  <c r="AA377"/>
  <c r="Y377"/>
  <c r="X377"/>
  <c r="AD377" s="1"/>
  <c r="R377"/>
  <c r="Q377"/>
  <c r="N377"/>
  <c r="M377"/>
  <c r="J377"/>
  <c r="E377"/>
  <c r="D377"/>
  <c r="C377"/>
  <c r="A377"/>
  <c r="AC376"/>
  <c r="AA376"/>
  <c r="Y376"/>
  <c r="X376"/>
  <c r="AD376" s="1"/>
  <c r="R376"/>
  <c r="Q376"/>
  <c r="N376"/>
  <c r="M376"/>
  <c r="J376"/>
  <c r="E376"/>
  <c r="D376"/>
  <c r="C376"/>
  <c r="A376"/>
  <c r="AC375"/>
  <c r="AA375"/>
  <c r="Y375"/>
  <c r="X375"/>
  <c r="AD375" s="1"/>
  <c r="R375"/>
  <c r="Q375"/>
  <c r="N375"/>
  <c r="M375"/>
  <c r="J375"/>
  <c r="E375"/>
  <c r="D375"/>
  <c r="C375"/>
  <c r="A375"/>
  <c r="AC374"/>
  <c r="AA374"/>
  <c r="Y374"/>
  <c r="X374"/>
  <c r="AD374" s="1"/>
  <c r="R374"/>
  <c r="Q374"/>
  <c r="N374"/>
  <c r="M374"/>
  <c r="J374"/>
  <c r="E374"/>
  <c r="D374"/>
  <c r="C374"/>
  <c r="A374"/>
  <c r="AC373"/>
  <c r="AA373"/>
  <c r="Y373"/>
  <c r="X373"/>
  <c r="AD373" s="1"/>
  <c r="R373"/>
  <c r="Q373"/>
  <c r="N373"/>
  <c r="M373"/>
  <c r="J373"/>
  <c r="E373"/>
  <c r="D373"/>
  <c r="C373"/>
  <c r="A373"/>
  <c r="AC372"/>
  <c r="AA372"/>
  <c r="Y372"/>
  <c r="X372"/>
  <c r="AD372" s="1"/>
  <c r="R372"/>
  <c r="Q372"/>
  <c r="N372"/>
  <c r="M372"/>
  <c r="J372"/>
  <c r="E372"/>
  <c r="D372"/>
  <c r="C372"/>
  <c r="A372"/>
  <c r="AC371"/>
  <c r="AA371"/>
  <c r="Y371"/>
  <c r="X371"/>
  <c r="AD371" s="1"/>
  <c r="R371"/>
  <c r="Q371"/>
  <c r="N371"/>
  <c r="M371"/>
  <c r="J371"/>
  <c r="E371"/>
  <c r="D371"/>
  <c r="C371"/>
  <c r="A371"/>
  <c r="AC370"/>
  <c r="AA370"/>
  <c r="Y370"/>
  <c r="X370"/>
  <c r="AD370" s="1"/>
  <c r="R370"/>
  <c r="Q370"/>
  <c r="N370"/>
  <c r="M370"/>
  <c r="J370"/>
  <c r="E370"/>
  <c r="D370"/>
  <c r="C370"/>
  <c r="A370"/>
  <c r="AC369"/>
  <c r="AA369"/>
  <c r="Y369"/>
  <c r="X369"/>
  <c r="AD369" s="1"/>
  <c r="R369"/>
  <c r="Q369"/>
  <c r="N369"/>
  <c r="M369"/>
  <c r="J369"/>
  <c r="E369"/>
  <c r="D369"/>
  <c r="C369"/>
  <c r="A369"/>
  <c r="AC368"/>
  <c r="AA368"/>
  <c r="Y368"/>
  <c r="X368"/>
  <c r="AD368" s="1"/>
  <c r="R368"/>
  <c r="Q368"/>
  <c r="N368"/>
  <c r="M368"/>
  <c r="J368"/>
  <c r="E368"/>
  <c r="D368"/>
  <c r="C368"/>
  <c r="A368"/>
  <c r="AC367"/>
  <c r="AA367"/>
  <c r="Y367"/>
  <c r="X367"/>
  <c r="AD367" s="1"/>
  <c r="R367"/>
  <c r="Q367"/>
  <c r="N367"/>
  <c r="M367"/>
  <c r="J367"/>
  <c r="E367"/>
  <c r="D367"/>
  <c r="C367"/>
  <c r="A367"/>
  <c r="AC366"/>
  <c r="AA366"/>
  <c r="Y366"/>
  <c r="X366"/>
  <c r="AD366" s="1"/>
  <c r="R366"/>
  <c r="Q366"/>
  <c r="N366"/>
  <c r="M366"/>
  <c r="J366"/>
  <c r="E366"/>
  <c r="D366"/>
  <c r="C366"/>
  <c r="A366"/>
  <c r="AC365"/>
  <c r="AA365"/>
  <c r="Y365"/>
  <c r="X365"/>
  <c r="AD365" s="1"/>
  <c r="R365"/>
  <c r="Q365"/>
  <c r="N365"/>
  <c r="M365"/>
  <c r="J365"/>
  <c r="E365"/>
  <c r="D365"/>
  <c r="C365"/>
  <c r="A365"/>
  <c r="AC364"/>
  <c r="AA364"/>
  <c r="Y364"/>
  <c r="X364"/>
  <c r="AD364" s="1"/>
  <c r="R364"/>
  <c r="Q364"/>
  <c r="N364"/>
  <c r="M364"/>
  <c r="J364"/>
  <c r="E364"/>
  <c r="D364"/>
  <c r="C364"/>
  <c r="A364"/>
  <c r="AC363"/>
  <c r="AA363"/>
  <c r="Y363"/>
  <c r="X363"/>
  <c r="AD363" s="1"/>
  <c r="R363"/>
  <c r="Q363"/>
  <c r="N363"/>
  <c r="M363"/>
  <c r="J363"/>
  <c r="E363"/>
  <c r="D363"/>
  <c r="C363"/>
  <c r="A363"/>
  <c r="AC362"/>
  <c r="AA362"/>
  <c r="Y362"/>
  <c r="X362"/>
  <c r="AD362" s="1"/>
  <c r="R362"/>
  <c r="Q362"/>
  <c r="N362"/>
  <c r="M362"/>
  <c r="J362"/>
  <c r="E362"/>
  <c r="D362"/>
  <c r="C362"/>
  <c r="A362"/>
  <c r="AC361"/>
  <c r="AA361"/>
  <c r="Y361"/>
  <c r="X361"/>
  <c r="AD361" s="1"/>
  <c r="R361"/>
  <c r="Q361"/>
  <c r="N361"/>
  <c r="M361"/>
  <c r="J361"/>
  <c r="E361"/>
  <c r="D361"/>
  <c r="C361"/>
  <c r="A361"/>
  <c r="AC360"/>
  <c r="AA360"/>
  <c r="Y360"/>
  <c r="X360"/>
  <c r="AD360" s="1"/>
  <c r="R360"/>
  <c r="Q360"/>
  <c r="N360"/>
  <c r="M360"/>
  <c r="J360"/>
  <c r="E360"/>
  <c r="D360"/>
  <c r="C360"/>
  <c r="A360"/>
  <c r="AC359"/>
  <c r="AA359"/>
  <c r="Y359"/>
  <c r="X359"/>
  <c r="AD359" s="1"/>
  <c r="R359"/>
  <c r="Q359"/>
  <c r="N359"/>
  <c r="M359"/>
  <c r="J359"/>
  <c r="E359"/>
  <c r="D359"/>
  <c r="C359"/>
  <c r="A359"/>
  <c r="AC358"/>
  <c r="AA358"/>
  <c r="Y358"/>
  <c r="X358"/>
  <c r="AD358" s="1"/>
  <c r="R358"/>
  <c r="Q358"/>
  <c r="N358"/>
  <c r="M358"/>
  <c r="J358"/>
  <c r="E358"/>
  <c r="D358"/>
  <c r="C358"/>
  <c r="A358"/>
  <c r="AC357"/>
  <c r="AA357"/>
  <c r="Y357"/>
  <c r="X357"/>
  <c r="AD357" s="1"/>
  <c r="R357"/>
  <c r="Q357"/>
  <c r="N357"/>
  <c r="M357"/>
  <c r="J357"/>
  <c r="E357"/>
  <c r="D357"/>
  <c r="C357"/>
  <c r="A357"/>
  <c r="AC356"/>
  <c r="AA356"/>
  <c r="Y356"/>
  <c r="X356"/>
  <c r="AD356" s="1"/>
  <c r="R356"/>
  <c r="Q356"/>
  <c r="N356"/>
  <c r="M356"/>
  <c r="J356"/>
  <c r="E356"/>
  <c r="D356"/>
  <c r="C356"/>
  <c r="A356"/>
  <c r="AC355"/>
  <c r="AA355"/>
  <c r="Y355"/>
  <c r="X355"/>
  <c r="AD355" s="1"/>
  <c r="R355"/>
  <c r="Q355"/>
  <c r="N355"/>
  <c r="M355"/>
  <c r="J355"/>
  <c r="E355"/>
  <c r="D355"/>
  <c r="C355"/>
  <c r="A355"/>
  <c r="AC354"/>
  <c r="AA354"/>
  <c r="Y354"/>
  <c r="X354"/>
  <c r="AD354" s="1"/>
  <c r="R354"/>
  <c r="Q354"/>
  <c r="N354"/>
  <c r="M354"/>
  <c r="J354"/>
  <c r="E354"/>
  <c r="D354"/>
  <c r="C354"/>
  <c r="A354"/>
  <c r="AC353"/>
  <c r="AA353"/>
  <c r="Y353"/>
  <c r="X353"/>
  <c r="AD353" s="1"/>
  <c r="R353"/>
  <c r="Q353"/>
  <c r="N353"/>
  <c r="M353"/>
  <c r="J353"/>
  <c r="E353"/>
  <c r="D353"/>
  <c r="C353"/>
  <c r="A353"/>
  <c r="AC352"/>
  <c r="AA352"/>
  <c r="Y352"/>
  <c r="X352"/>
  <c r="AD352" s="1"/>
  <c r="R352"/>
  <c r="Q352"/>
  <c r="N352"/>
  <c r="M352"/>
  <c r="J352"/>
  <c r="E352"/>
  <c r="D352"/>
  <c r="C352"/>
  <c r="A352"/>
  <c r="AD351"/>
  <c r="AC351"/>
  <c r="AA351"/>
  <c r="X351"/>
  <c r="R351"/>
  <c r="Q351"/>
  <c r="N351"/>
  <c r="M351"/>
  <c r="J351"/>
  <c r="E351"/>
  <c r="D351"/>
  <c r="C351"/>
  <c r="A351"/>
  <c r="AC350"/>
  <c r="AA350"/>
  <c r="Y350"/>
  <c r="X350"/>
  <c r="AD350" s="1"/>
  <c r="R350"/>
  <c r="Q350"/>
  <c r="N350"/>
  <c r="M350"/>
  <c r="J350"/>
  <c r="E350"/>
  <c r="D350"/>
  <c r="C350"/>
  <c r="A350"/>
  <c r="AC349"/>
  <c r="AA349"/>
  <c r="Y349"/>
  <c r="X349"/>
  <c r="AD349" s="1"/>
  <c r="R349"/>
  <c r="Q349"/>
  <c r="N349"/>
  <c r="M349"/>
  <c r="J349"/>
  <c r="E349"/>
  <c r="D349"/>
  <c r="C349"/>
  <c r="A349"/>
  <c r="AC348"/>
  <c r="AA348"/>
  <c r="Y348"/>
  <c r="X348"/>
  <c r="AD348" s="1"/>
  <c r="R348"/>
  <c r="Q348"/>
  <c r="N348"/>
  <c r="M348"/>
  <c r="J348"/>
  <c r="E348"/>
  <c r="D348"/>
  <c r="C348"/>
  <c r="A348"/>
  <c r="AC347"/>
  <c r="AA347"/>
  <c r="Y347"/>
  <c r="X347"/>
  <c r="AD347" s="1"/>
  <c r="R347"/>
  <c r="Q347"/>
  <c r="N347"/>
  <c r="M347"/>
  <c r="J347"/>
  <c r="E347"/>
  <c r="D347"/>
  <c r="C347"/>
  <c r="A347"/>
  <c r="AC346"/>
  <c r="AA346"/>
  <c r="Y346"/>
  <c r="X346"/>
  <c r="AD346" s="1"/>
  <c r="R346"/>
  <c r="Q346"/>
  <c r="N346"/>
  <c r="M346"/>
  <c r="J346"/>
  <c r="E346"/>
  <c r="D346"/>
  <c r="C346"/>
  <c r="A346"/>
  <c r="AC345"/>
  <c r="AA345"/>
  <c r="Y345"/>
  <c r="X345"/>
  <c r="AD345" s="1"/>
  <c r="R345"/>
  <c r="Q345"/>
  <c r="N345"/>
  <c r="M345"/>
  <c r="J345"/>
  <c r="E345"/>
  <c r="D345"/>
  <c r="C345"/>
  <c r="A345"/>
  <c r="AC344"/>
  <c r="AA344"/>
  <c r="Y344"/>
  <c r="X344"/>
  <c r="AD344" s="1"/>
  <c r="R344"/>
  <c r="Q344"/>
  <c r="N344"/>
  <c r="M344"/>
  <c r="J344"/>
  <c r="E344"/>
  <c r="D344"/>
  <c r="C344"/>
  <c r="A344"/>
  <c r="AC343"/>
  <c r="AA343"/>
  <c r="Y343"/>
  <c r="X343"/>
  <c r="AD343" s="1"/>
  <c r="R343"/>
  <c r="Q343"/>
  <c r="N343"/>
  <c r="M343"/>
  <c r="J343"/>
  <c r="E343"/>
  <c r="D343"/>
  <c r="C343"/>
  <c r="A343"/>
  <c r="AC342"/>
  <c r="AA342"/>
  <c r="Y342"/>
  <c r="X342"/>
  <c r="AD342" s="1"/>
  <c r="R342"/>
  <c r="Q342"/>
  <c r="N342"/>
  <c r="M342"/>
  <c r="J342"/>
  <c r="E342"/>
  <c r="D342"/>
  <c r="C342"/>
  <c r="A342"/>
  <c r="AC341"/>
  <c r="AA341"/>
  <c r="Y341"/>
  <c r="X341"/>
  <c r="AD341" s="1"/>
  <c r="R341"/>
  <c r="Q341"/>
  <c r="N341"/>
  <c r="M341"/>
  <c r="J341"/>
  <c r="E341"/>
  <c r="D341"/>
  <c r="C341"/>
  <c r="A341"/>
  <c r="AC340"/>
  <c r="AA340"/>
  <c r="Y340"/>
  <c r="X340"/>
  <c r="AD340" s="1"/>
  <c r="R340"/>
  <c r="Q340"/>
  <c r="N340"/>
  <c r="M340"/>
  <c r="J340"/>
  <c r="E340"/>
  <c r="D340"/>
  <c r="C340"/>
  <c r="A340"/>
  <c r="AC339"/>
  <c r="AA339"/>
  <c r="Y339"/>
  <c r="X339"/>
  <c r="AD339" s="1"/>
  <c r="R339"/>
  <c r="Q339"/>
  <c r="N339"/>
  <c r="M339"/>
  <c r="J339"/>
  <c r="E339"/>
  <c r="D339"/>
  <c r="C339"/>
  <c r="A339"/>
  <c r="AC338"/>
  <c r="AA338"/>
  <c r="Y338"/>
  <c r="X338"/>
  <c r="AD338" s="1"/>
  <c r="R338"/>
  <c r="Q338"/>
  <c r="N338"/>
  <c r="M338"/>
  <c r="J338"/>
  <c r="E338"/>
  <c r="D338"/>
  <c r="C338"/>
  <c r="A338"/>
  <c r="AC337"/>
  <c r="AA337"/>
  <c r="Y337"/>
  <c r="X337"/>
  <c r="AD337" s="1"/>
  <c r="R337"/>
  <c r="Q337"/>
  <c r="N337"/>
  <c r="M337"/>
  <c r="J337"/>
  <c r="E337"/>
  <c r="D337"/>
  <c r="C337"/>
  <c r="A337"/>
  <c r="AC336"/>
  <c r="AA336"/>
  <c r="Y336"/>
  <c r="X336"/>
  <c r="AD336" s="1"/>
  <c r="R336"/>
  <c r="Q336"/>
  <c r="N336"/>
  <c r="M336"/>
  <c r="J336"/>
  <c r="E336"/>
  <c r="D336"/>
  <c r="C336"/>
  <c r="A336"/>
  <c r="AC335"/>
  <c r="AA335"/>
  <c r="Y335"/>
  <c r="X335"/>
  <c r="AD335" s="1"/>
  <c r="R335"/>
  <c r="Q335"/>
  <c r="N335"/>
  <c r="M335"/>
  <c r="J335"/>
  <c r="E335"/>
  <c r="D335"/>
  <c r="C335"/>
  <c r="A335"/>
  <c r="AC334"/>
  <c r="AA334"/>
  <c r="Y334"/>
  <c r="X334"/>
  <c r="AD334" s="1"/>
  <c r="R334"/>
  <c r="Q334"/>
  <c r="N334"/>
  <c r="M334"/>
  <c r="J334"/>
  <c r="E334"/>
  <c r="D334"/>
  <c r="C334"/>
  <c r="A334"/>
  <c r="AC333"/>
  <c r="AA333"/>
  <c r="Y333"/>
  <c r="X333"/>
  <c r="AD333" s="1"/>
  <c r="R333"/>
  <c r="Q333"/>
  <c r="N333"/>
  <c r="M333"/>
  <c r="J333"/>
  <c r="E333"/>
  <c r="D333"/>
  <c r="C333"/>
  <c r="A333"/>
  <c r="AC332"/>
  <c r="AA332"/>
  <c r="Y332"/>
  <c r="X332"/>
  <c r="AD332" s="1"/>
  <c r="R332"/>
  <c r="Q332"/>
  <c r="N332"/>
  <c r="M332"/>
  <c r="J332"/>
  <c r="E332"/>
  <c r="D332"/>
  <c r="C332"/>
  <c r="A332"/>
  <c r="AC331"/>
  <c r="AA331"/>
  <c r="Y331"/>
  <c r="X331"/>
  <c r="AD331" s="1"/>
  <c r="R331"/>
  <c r="Q331"/>
  <c r="N331"/>
  <c r="M331"/>
  <c r="J331"/>
  <c r="E331"/>
  <c r="D331"/>
  <c r="C331"/>
  <c r="A331"/>
  <c r="AC330"/>
  <c r="AA330"/>
  <c r="Y330"/>
  <c r="X330"/>
  <c r="AD330" s="1"/>
  <c r="R330"/>
  <c r="Q330"/>
  <c r="N330"/>
  <c r="M330"/>
  <c r="J330"/>
  <c r="E330"/>
  <c r="D330"/>
  <c r="C330"/>
  <c r="A330"/>
  <c r="AC329"/>
  <c r="AA329"/>
  <c r="Y329"/>
  <c r="X329"/>
  <c r="AD329" s="1"/>
  <c r="R329"/>
  <c r="Q329"/>
  <c r="N329"/>
  <c r="M329"/>
  <c r="J329"/>
  <c r="E329"/>
  <c r="D329"/>
  <c r="C329"/>
  <c r="A329"/>
  <c r="AC328"/>
  <c r="AA328"/>
  <c r="Y328"/>
  <c r="X328"/>
  <c r="AD328" s="1"/>
  <c r="R328"/>
  <c r="Q328"/>
  <c r="N328"/>
  <c r="M328"/>
  <c r="J328"/>
  <c r="E328"/>
  <c r="D328"/>
  <c r="C328"/>
  <c r="A328"/>
  <c r="AC327"/>
  <c r="AA327"/>
  <c r="Y327"/>
  <c r="X327"/>
  <c r="AD327" s="1"/>
  <c r="R327"/>
  <c r="Q327"/>
  <c r="N327"/>
  <c r="M327"/>
  <c r="J327"/>
  <c r="E327"/>
  <c r="D327"/>
  <c r="C327"/>
  <c r="A327"/>
  <c r="AC326"/>
  <c r="AA326"/>
  <c r="Y326"/>
  <c r="X326"/>
  <c r="AD326" s="1"/>
  <c r="R326"/>
  <c r="Q326"/>
  <c r="N326"/>
  <c r="M326"/>
  <c r="J326"/>
  <c r="E326"/>
  <c r="D326"/>
  <c r="C326"/>
  <c r="A326"/>
  <c r="AC325"/>
  <c r="AA325"/>
  <c r="Y325"/>
  <c r="X325"/>
  <c r="AD325" s="1"/>
  <c r="R325"/>
  <c r="Q325"/>
  <c r="N325"/>
  <c r="M325"/>
  <c r="J325"/>
  <c r="E325"/>
  <c r="D325"/>
  <c r="C325"/>
  <c r="A325"/>
  <c r="AC324"/>
  <c r="AA324"/>
  <c r="Y324"/>
  <c r="X324"/>
  <c r="AD324" s="1"/>
  <c r="R324"/>
  <c r="Q324"/>
  <c r="N324"/>
  <c r="M324"/>
  <c r="J324"/>
  <c r="E324"/>
  <c r="D324"/>
  <c r="C324"/>
  <c r="A324"/>
  <c r="AC323"/>
  <c r="AA323"/>
  <c r="Y323"/>
  <c r="X323"/>
  <c r="AD323" s="1"/>
  <c r="R323"/>
  <c r="Q323"/>
  <c r="N323"/>
  <c r="M323"/>
  <c r="J323"/>
  <c r="E323"/>
  <c r="D323"/>
  <c r="C323"/>
  <c r="A323"/>
  <c r="AC322"/>
  <c r="AA322"/>
  <c r="Y322"/>
  <c r="X322"/>
  <c r="AD322" s="1"/>
  <c r="R322"/>
  <c r="Q322"/>
  <c r="N322"/>
  <c r="M322"/>
  <c r="J322"/>
  <c r="E322"/>
  <c r="D322"/>
  <c r="C322"/>
  <c r="A322"/>
  <c r="AC321"/>
  <c r="AA321"/>
  <c r="Y321"/>
  <c r="X321"/>
  <c r="AD321" s="1"/>
  <c r="R321"/>
  <c r="Q321"/>
  <c r="N321"/>
  <c r="M321"/>
  <c r="J321"/>
  <c r="E321"/>
  <c r="D321"/>
  <c r="C321"/>
  <c r="A321"/>
  <c r="AC320"/>
  <c r="AA320"/>
  <c r="Y320"/>
  <c r="X320"/>
  <c r="AD320" s="1"/>
  <c r="R320"/>
  <c r="Q320"/>
  <c r="N320"/>
  <c r="M320"/>
  <c r="J320"/>
  <c r="E320"/>
  <c r="D320"/>
  <c r="C320"/>
  <c r="A320"/>
  <c r="AC319"/>
  <c r="AA319"/>
  <c r="Y319"/>
  <c r="X319"/>
  <c r="AD319" s="1"/>
  <c r="R319"/>
  <c r="Q319"/>
  <c r="N319"/>
  <c r="M319"/>
  <c r="J319"/>
  <c r="E319"/>
  <c r="D319"/>
  <c r="C319"/>
  <c r="A319"/>
  <c r="AC318"/>
  <c r="AA318"/>
  <c r="Y318"/>
  <c r="X318"/>
  <c r="AD318" s="1"/>
  <c r="R318"/>
  <c r="Q318"/>
  <c r="N318"/>
  <c r="M318"/>
  <c r="J318"/>
  <c r="E318"/>
  <c r="D318"/>
  <c r="C318"/>
  <c r="A318"/>
  <c r="AC317"/>
  <c r="AA317"/>
  <c r="Y317"/>
  <c r="X317"/>
  <c r="AD317" s="1"/>
  <c r="R317"/>
  <c r="Q317"/>
  <c r="N317"/>
  <c r="M317"/>
  <c r="J317"/>
  <c r="E317"/>
  <c r="D317"/>
  <c r="C317"/>
  <c r="A317"/>
  <c r="AC316"/>
  <c r="AA316"/>
  <c r="Y316"/>
  <c r="X316"/>
  <c r="AD316" s="1"/>
  <c r="R316"/>
  <c r="Q316"/>
  <c r="N316"/>
  <c r="M316"/>
  <c r="J316"/>
  <c r="E316"/>
  <c r="D316"/>
  <c r="C316"/>
  <c r="A316"/>
  <c r="AC315"/>
  <c r="AA315"/>
  <c r="Y315"/>
  <c r="X315"/>
  <c r="AD315" s="1"/>
  <c r="R315"/>
  <c r="Q315"/>
  <c r="N315"/>
  <c r="M315"/>
  <c r="J315"/>
  <c r="E315"/>
  <c r="D315"/>
  <c r="C315"/>
  <c r="A315"/>
  <c r="AC314"/>
  <c r="AA314"/>
  <c r="Y314"/>
  <c r="X314"/>
  <c r="AD314" s="1"/>
  <c r="R314"/>
  <c r="Q314"/>
  <c r="N314"/>
  <c r="M314"/>
  <c r="J314"/>
  <c r="E314"/>
  <c r="D314"/>
  <c r="C314"/>
  <c r="A314"/>
  <c r="AC313"/>
  <c r="AA313"/>
  <c r="Y313"/>
  <c r="X313"/>
  <c r="AD313" s="1"/>
  <c r="R313"/>
  <c r="Q313"/>
  <c r="N313"/>
  <c r="M313"/>
  <c r="J313"/>
  <c r="E313"/>
  <c r="D313"/>
  <c r="C313"/>
  <c r="A313"/>
  <c r="AC312"/>
  <c r="AA312"/>
  <c r="Y312"/>
  <c r="X312"/>
  <c r="AD312" s="1"/>
  <c r="R312"/>
  <c r="Q312"/>
  <c r="N312"/>
  <c r="M312"/>
  <c r="J312"/>
  <c r="E312"/>
  <c r="D312"/>
  <c r="C312"/>
  <c r="A312"/>
  <c r="AC311"/>
  <c r="AA311"/>
  <c r="Y311"/>
  <c r="X311"/>
  <c r="AD311" s="1"/>
  <c r="R311"/>
  <c r="Q311"/>
  <c r="N311"/>
  <c r="M311"/>
  <c r="J311"/>
  <c r="E311"/>
  <c r="D311"/>
  <c r="C311"/>
  <c r="A311"/>
  <c r="AC310"/>
  <c r="AA310"/>
  <c r="X310"/>
  <c r="AD310" s="1"/>
  <c r="R310"/>
  <c r="Q310"/>
  <c r="N310"/>
  <c r="M310"/>
  <c r="J310"/>
  <c r="E310"/>
  <c r="D310"/>
  <c r="C310"/>
  <c r="A310"/>
  <c r="AC309"/>
  <c r="AA309"/>
  <c r="Y309"/>
  <c r="X309"/>
  <c r="AD309" s="1"/>
  <c r="R309"/>
  <c r="Q309"/>
  <c r="N309"/>
  <c r="M309"/>
  <c r="J309"/>
  <c r="E309"/>
  <c r="D309"/>
  <c r="C309"/>
  <c r="A309"/>
  <c r="AC308"/>
  <c r="AA308"/>
  <c r="Y308"/>
  <c r="X308"/>
  <c r="AD308" s="1"/>
  <c r="R308"/>
  <c r="Q308"/>
  <c r="N308"/>
  <c r="M308"/>
  <c r="J308"/>
  <c r="E308"/>
  <c r="D308"/>
  <c r="C308"/>
  <c r="A308"/>
  <c r="AC307"/>
  <c r="AA307"/>
  <c r="Y307"/>
  <c r="X307"/>
  <c r="AD307" s="1"/>
  <c r="R307"/>
  <c r="Q307"/>
  <c r="N307"/>
  <c r="M307"/>
  <c r="J307"/>
  <c r="E307"/>
  <c r="D307"/>
  <c r="C307"/>
  <c r="A307"/>
  <c r="AC306"/>
  <c r="AA306"/>
  <c r="Y306"/>
  <c r="X306"/>
  <c r="AD306" s="1"/>
  <c r="R306"/>
  <c r="Q306"/>
  <c r="N306"/>
  <c r="M306"/>
  <c r="J306"/>
  <c r="E306"/>
  <c r="D306"/>
  <c r="C306"/>
  <c r="A306"/>
  <c r="AC305"/>
  <c r="AA305"/>
  <c r="Y305"/>
  <c r="X305"/>
  <c r="AD305" s="1"/>
  <c r="R305"/>
  <c r="Q305"/>
  <c r="N305"/>
  <c r="M305"/>
  <c r="J305"/>
  <c r="E305"/>
  <c r="D305"/>
  <c r="C305"/>
  <c r="A305"/>
  <c r="AC304"/>
  <c r="AA304"/>
  <c r="Y304"/>
  <c r="X304"/>
  <c r="AD304" s="1"/>
  <c r="R304"/>
  <c r="Q304"/>
  <c r="N304"/>
  <c r="M304"/>
  <c r="J304"/>
  <c r="E304"/>
  <c r="D304"/>
  <c r="C304"/>
  <c r="A304"/>
  <c r="AC303"/>
  <c r="AA303"/>
  <c r="Y303"/>
  <c r="X303"/>
  <c r="AD303" s="1"/>
  <c r="R303"/>
  <c r="Q303"/>
  <c r="N303"/>
  <c r="M303"/>
  <c r="J303"/>
  <c r="E303"/>
  <c r="D303"/>
  <c r="C303"/>
  <c r="A303"/>
  <c r="AC302"/>
  <c r="AA302"/>
  <c r="Y302"/>
  <c r="X302"/>
  <c r="AD302" s="1"/>
  <c r="R302"/>
  <c r="Q302"/>
  <c r="N302"/>
  <c r="M302"/>
  <c r="J302"/>
  <c r="E302"/>
  <c r="D302"/>
  <c r="C302"/>
  <c r="A302"/>
  <c r="AC301"/>
  <c r="AA301"/>
  <c r="Y301"/>
  <c r="X301"/>
  <c r="AD301" s="1"/>
  <c r="R301"/>
  <c r="Q301"/>
  <c r="N301"/>
  <c r="M301"/>
  <c r="J301"/>
  <c r="E301"/>
  <c r="D301"/>
  <c r="C301"/>
  <c r="A301"/>
  <c r="AC300"/>
  <c r="AA300"/>
  <c r="Y300"/>
  <c r="X300"/>
  <c r="AD300" s="1"/>
  <c r="R300"/>
  <c r="Q300"/>
  <c r="N300"/>
  <c r="M300"/>
  <c r="J300"/>
  <c r="E300"/>
  <c r="D300"/>
  <c r="C300"/>
  <c r="A300"/>
  <c r="AC299"/>
  <c r="AA299"/>
  <c r="Y299"/>
  <c r="X299"/>
  <c r="AD299" s="1"/>
  <c r="R299"/>
  <c r="Q299"/>
  <c r="N299"/>
  <c r="M299"/>
  <c r="J299"/>
  <c r="E299"/>
  <c r="D299"/>
  <c r="C299"/>
  <c r="A299"/>
  <c r="AC298"/>
  <c r="AA298"/>
  <c r="Y298"/>
  <c r="X298"/>
  <c r="AD298" s="1"/>
  <c r="R298"/>
  <c r="Q298"/>
  <c r="N298"/>
  <c r="M298"/>
  <c r="J298"/>
  <c r="E298"/>
  <c r="D298"/>
  <c r="C298"/>
  <c r="A298"/>
  <c r="AC297"/>
  <c r="AA297"/>
  <c r="Y297"/>
  <c r="X297"/>
  <c r="AD297" s="1"/>
  <c r="R297"/>
  <c r="Q297"/>
  <c r="N297"/>
  <c r="M297"/>
  <c r="J297"/>
  <c r="E297"/>
  <c r="D297"/>
  <c r="C297"/>
  <c r="A297"/>
  <c r="AC296"/>
  <c r="AA296"/>
  <c r="Y296"/>
  <c r="X296"/>
  <c r="AD296" s="1"/>
  <c r="R296"/>
  <c r="Q296"/>
  <c r="N296"/>
  <c r="M296"/>
  <c r="J296"/>
  <c r="E296"/>
  <c r="D296"/>
  <c r="C296"/>
  <c r="A296"/>
  <c r="AC295"/>
  <c r="AA295"/>
  <c r="Y295"/>
  <c r="X295"/>
  <c r="AD295" s="1"/>
  <c r="R295"/>
  <c r="Q295"/>
  <c r="N295"/>
  <c r="M295"/>
  <c r="J295"/>
  <c r="E295"/>
  <c r="D295"/>
  <c r="C295"/>
  <c r="A295"/>
  <c r="AC294"/>
  <c r="AA294"/>
  <c r="Y294"/>
  <c r="X294"/>
  <c r="AD294" s="1"/>
  <c r="R294"/>
  <c r="Q294"/>
  <c r="N294"/>
  <c r="M294"/>
  <c r="J294"/>
  <c r="E294"/>
  <c r="D294"/>
  <c r="C294"/>
  <c r="A294"/>
  <c r="AC293"/>
  <c r="AA293"/>
  <c r="Y293"/>
  <c r="X293"/>
  <c r="AD293" s="1"/>
  <c r="R293"/>
  <c r="Q293"/>
  <c r="N293"/>
  <c r="M293"/>
  <c r="J293"/>
  <c r="E293"/>
  <c r="D293"/>
  <c r="C293"/>
  <c r="A293"/>
  <c r="AC292"/>
  <c r="AA292"/>
  <c r="Y292"/>
  <c r="X292"/>
  <c r="AD292" s="1"/>
  <c r="R292"/>
  <c r="Q292"/>
  <c r="N292"/>
  <c r="M292"/>
  <c r="J292"/>
  <c r="E292"/>
  <c r="D292"/>
  <c r="C292"/>
  <c r="A292"/>
  <c r="AC291"/>
  <c r="AA291"/>
  <c r="Y291"/>
  <c r="X291"/>
  <c r="AD291" s="1"/>
  <c r="R291"/>
  <c r="Q291"/>
  <c r="N291"/>
  <c r="M291"/>
  <c r="J291"/>
  <c r="E291"/>
  <c r="D291"/>
  <c r="C291"/>
  <c r="A291"/>
  <c r="AC290"/>
  <c r="AA290"/>
  <c r="Y290"/>
  <c r="X290"/>
  <c r="AD290" s="1"/>
  <c r="R290"/>
  <c r="Q290"/>
  <c r="N290"/>
  <c r="M290"/>
  <c r="J290"/>
  <c r="E290"/>
  <c r="D290"/>
  <c r="C290"/>
  <c r="A290"/>
  <c r="AC289"/>
  <c r="AA289"/>
  <c r="Y289"/>
  <c r="X289"/>
  <c r="AD289" s="1"/>
  <c r="R289"/>
  <c r="Q289"/>
  <c r="N289"/>
  <c r="M289"/>
  <c r="J289"/>
  <c r="E289"/>
  <c r="D289"/>
  <c r="C289"/>
  <c r="A289"/>
  <c r="AC288"/>
  <c r="AA288"/>
  <c r="Y288"/>
  <c r="X288"/>
  <c r="AD288" s="1"/>
  <c r="R288"/>
  <c r="Q288"/>
  <c r="N288"/>
  <c r="M288"/>
  <c r="J288"/>
  <c r="E288"/>
  <c r="D288"/>
  <c r="C288"/>
  <c r="A288"/>
  <c r="AC287"/>
  <c r="AA287"/>
  <c r="Y287"/>
  <c r="X287"/>
  <c r="AD287" s="1"/>
  <c r="R287"/>
  <c r="Q287"/>
  <c r="N287"/>
  <c r="M287"/>
  <c r="J287"/>
  <c r="E287"/>
  <c r="D287"/>
  <c r="C287"/>
  <c r="A287"/>
  <c r="AC286"/>
  <c r="AA286"/>
  <c r="Y286"/>
  <c r="X286"/>
  <c r="AD286" s="1"/>
  <c r="R286"/>
  <c r="Q286"/>
  <c r="N286"/>
  <c r="M286"/>
  <c r="J286"/>
  <c r="E286"/>
  <c r="D286"/>
  <c r="C286"/>
  <c r="A286"/>
  <c r="AC285"/>
  <c r="AA285"/>
  <c r="Y285"/>
  <c r="X285"/>
  <c r="AD285" s="1"/>
  <c r="R285"/>
  <c r="Q285"/>
  <c r="N285"/>
  <c r="M285"/>
  <c r="J285"/>
  <c r="E285"/>
  <c r="D285"/>
  <c r="C285"/>
  <c r="A285"/>
  <c r="AC284"/>
  <c r="AA284"/>
  <c r="Y284"/>
  <c r="X284"/>
  <c r="AD284" s="1"/>
  <c r="R284"/>
  <c r="Q284"/>
  <c r="N284"/>
  <c r="M284"/>
  <c r="J284"/>
  <c r="E284"/>
  <c r="D284"/>
  <c r="C284"/>
  <c r="A284"/>
  <c r="AC283"/>
  <c r="AA283"/>
  <c r="Y283"/>
  <c r="X283"/>
  <c r="AD283" s="1"/>
  <c r="R283"/>
  <c r="Q283"/>
  <c r="N283"/>
  <c r="M283"/>
  <c r="J283"/>
  <c r="E283"/>
  <c r="D283"/>
  <c r="C283"/>
  <c r="A283"/>
  <c r="AC282"/>
  <c r="AA282"/>
  <c r="Y282"/>
  <c r="X282"/>
  <c r="AD282" s="1"/>
  <c r="R282"/>
  <c r="Q282"/>
  <c r="N282"/>
  <c r="M282"/>
  <c r="J282"/>
  <c r="E282"/>
  <c r="D282"/>
  <c r="C282"/>
  <c r="A282"/>
  <c r="AC281"/>
  <c r="AA281"/>
  <c r="Y281"/>
  <c r="X281"/>
  <c r="AD281" s="1"/>
  <c r="R281"/>
  <c r="Q281"/>
  <c r="N281"/>
  <c r="M281"/>
  <c r="J281"/>
  <c r="E281"/>
  <c r="D281"/>
  <c r="C281"/>
  <c r="A281"/>
  <c r="AC280"/>
  <c r="AA280"/>
  <c r="Y280"/>
  <c r="X280"/>
  <c r="AD280" s="1"/>
  <c r="R280"/>
  <c r="Q280"/>
  <c r="N280"/>
  <c r="M280"/>
  <c r="J280"/>
  <c r="E280"/>
  <c r="D280"/>
  <c r="C280"/>
  <c r="A280"/>
  <c r="AC279"/>
  <c r="AA279"/>
  <c r="Y279"/>
  <c r="X279"/>
  <c r="AD279" s="1"/>
  <c r="R279"/>
  <c r="Q279"/>
  <c r="N279"/>
  <c r="M279"/>
  <c r="J279"/>
  <c r="E279"/>
  <c r="D279"/>
  <c r="C279"/>
  <c r="A279"/>
  <c r="AC278"/>
  <c r="AA278"/>
  <c r="Y278"/>
  <c r="X278"/>
  <c r="AD278" s="1"/>
  <c r="R278"/>
  <c r="Q278"/>
  <c r="N278"/>
  <c r="M278"/>
  <c r="J278"/>
  <c r="E278"/>
  <c r="D278"/>
  <c r="C278"/>
  <c r="A278"/>
  <c r="AC277"/>
  <c r="AA277"/>
  <c r="Y277"/>
  <c r="X277"/>
  <c r="AD277" s="1"/>
  <c r="R277"/>
  <c r="Q277"/>
  <c r="N277"/>
  <c r="M277"/>
  <c r="J277"/>
  <c r="E277"/>
  <c r="D277"/>
  <c r="C277"/>
  <c r="A277"/>
  <c r="AC276"/>
  <c r="AA276"/>
  <c r="Y276"/>
  <c r="X276"/>
  <c r="AD276" s="1"/>
  <c r="R276"/>
  <c r="Q276"/>
  <c r="N276"/>
  <c r="M276"/>
  <c r="J276"/>
  <c r="E276"/>
  <c r="D276"/>
  <c r="C276"/>
  <c r="A276"/>
  <c r="AC275"/>
  <c r="AA275"/>
  <c r="Y275"/>
  <c r="X275"/>
  <c r="AD275" s="1"/>
  <c r="R275"/>
  <c r="Q275"/>
  <c r="N275"/>
  <c r="M275"/>
  <c r="J275"/>
  <c r="E275"/>
  <c r="D275"/>
  <c r="C275"/>
  <c r="A275"/>
  <c r="AC274"/>
  <c r="AA274"/>
  <c r="Y274"/>
  <c r="X274"/>
  <c r="AD274" s="1"/>
  <c r="R274"/>
  <c r="Q274"/>
  <c r="N274"/>
  <c r="M274"/>
  <c r="J274"/>
  <c r="E274"/>
  <c r="D274"/>
  <c r="C274"/>
  <c r="A274"/>
  <c r="AC273"/>
  <c r="AA273"/>
  <c r="Y273"/>
  <c r="X273"/>
  <c r="AD273" s="1"/>
  <c r="R273"/>
  <c r="Q273"/>
  <c r="N273"/>
  <c r="M273"/>
  <c r="J273"/>
  <c r="E273"/>
  <c r="D273"/>
  <c r="C273"/>
  <c r="A273"/>
  <c r="AC272"/>
  <c r="AA272"/>
  <c r="Y272"/>
  <c r="X272"/>
  <c r="AD272" s="1"/>
  <c r="R272"/>
  <c r="Q272"/>
  <c r="N272"/>
  <c r="M272"/>
  <c r="J272"/>
  <c r="E272"/>
  <c r="D272"/>
  <c r="C272"/>
  <c r="A272"/>
  <c r="AC271"/>
  <c r="AA271"/>
  <c r="Y271"/>
  <c r="X271"/>
  <c r="AD271" s="1"/>
  <c r="R271"/>
  <c r="Q271"/>
  <c r="N271"/>
  <c r="M271"/>
  <c r="J271"/>
  <c r="E271"/>
  <c r="D271"/>
  <c r="C271"/>
  <c r="A271"/>
  <c r="AC270"/>
  <c r="AA270"/>
  <c r="Y270"/>
  <c r="X270"/>
  <c r="AD270" s="1"/>
  <c r="R270"/>
  <c r="Q270"/>
  <c r="N270"/>
  <c r="M270"/>
  <c r="J270"/>
  <c r="E270"/>
  <c r="D270"/>
  <c r="C270"/>
  <c r="A270"/>
  <c r="AC269"/>
  <c r="AA269"/>
  <c r="Y269"/>
  <c r="X269"/>
  <c r="AD269" s="1"/>
  <c r="R269"/>
  <c r="Q269"/>
  <c r="N269"/>
  <c r="M269"/>
  <c r="J269"/>
  <c r="E269"/>
  <c r="D269"/>
  <c r="C269"/>
  <c r="A269"/>
  <c r="AC268"/>
  <c r="AA268"/>
  <c r="Y268"/>
  <c r="X268"/>
  <c r="AD268" s="1"/>
  <c r="R268"/>
  <c r="Q268"/>
  <c r="N268"/>
  <c r="M268"/>
  <c r="J268"/>
  <c r="E268"/>
  <c r="D268"/>
  <c r="C268"/>
  <c r="A268"/>
  <c r="AC267"/>
  <c r="AA267"/>
  <c r="Y267"/>
  <c r="X267"/>
  <c r="AD267" s="1"/>
  <c r="R267"/>
  <c r="Q267"/>
  <c r="N267"/>
  <c r="M267"/>
  <c r="J267"/>
  <c r="E267"/>
  <c r="D267"/>
  <c r="C267"/>
  <c r="A267"/>
  <c r="AC266"/>
  <c r="AA266"/>
  <c r="Y266"/>
  <c r="X266"/>
  <c r="AD266" s="1"/>
  <c r="R266"/>
  <c r="Q266"/>
  <c r="N266"/>
  <c r="M266"/>
  <c r="J266"/>
  <c r="E266"/>
  <c r="D266"/>
  <c r="C266"/>
  <c r="A266"/>
  <c r="AC265"/>
  <c r="AA265"/>
  <c r="Y265"/>
  <c r="X265"/>
  <c r="AD265" s="1"/>
  <c r="R265"/>
  <c r="Q265"/>
  <c r="N265"/>
  <c r="M265"/>
  <c r="J265"/>
  <c r="E265"/>
  <c r="D265"/>
  <c r="C265"/>
  <c r="A265"/>
  <c r="AC264"/>
  <c r="AA264"/>
  <c r="Y264"/>
  <c r="X264"/>
  <c r="AD264" s="1"/>
  <c r="R264"/>
  <c r="Q264"/>
  <c r="N264"/>
  <c r="M264"/>
  <c r="J264"/>
  <c r="E264"/>
  <c r="D264"/>
  <c r="C264"/>
  <c r="A264"/>
  <c r="AC263"/>
  <c r="AA263"/>
  <c r="Y263"/>
  <c r="X263"/>
  <c r="AD263" s="1"/>
  <c r="R263"/>
  <c r="Q263"/>
  <c r="N263"/>
  <c r="M263"/>
  <c r="J263"/>
  <c r="E263"/>
  <c r="D263"/>
  <c r="C263"/>
  <c r="A263"/>
  <c r="AC262"/>
  <c r="AA262"/>
  <c r="Y262"/>
  <c r="X262"/>
  <c r="AD262" s="1"/>
  <c r="R262"/>
  <c r="Q262"/>
  <c r="N262"/>
  <c r="M262"/>
  <c r="J262"/>
  <c r="E262"/>
  <c r="D262"/>
  <c r="C262"/>
  <c r="A262"/>
  <c r="AC261"/>
  <c r="AA261"/>
  <c r="Y261"/>
  <c r="X261"/>
  <c r="AD261" s="1"/>
  <c r="R261"/>
  <c r="Q261"/>
  <c r="N261"/>
  <c r="M261"/>
  <c r="J261"/>
  <c r="E261"/>
  <c r="D261"/>
  <c r="C261"/>
  <c r="A261"/>
  <c r="AC260"/>
  <c r="AA260"/>
  <c r="Y260"/>
  <c r="X260"/>
  <c r="AD260" s="1"/>
  <c r="R260"/>
  <c r="Q260"/>
  <c r="N260"/>
  <c r="M260"/>
  <c r="J260"/>
  <c r="E260"/>
  <c r="D260"/>
  <c r="C260"/>
  <c r="A260"/>
  <c r="AC259"/>
  <c r="AA259"/>
  <c r="Y259"/>
  <c r="X259"/>
  <c r="AD259" s="1"/>
  <c r="R259"/>
  <c r="Q259"/>
  <c r="N259"/>
  <c r="M259"/>
  <c r="J259"/>
  <c r="E259"/>
  <c r="D259"/>
  <c r="C259"/>
  <c r="A259"/>
  <c r="AC258"/>
  <c r="AA258"/>
  <c r="Y258"/>
  <c r="X258"/>
  <c r="AD258" s="1"/>
  <c r="R258"/>
  <c r="Q258"/>
  <c r="N258"/>
  <c r="M258"/>
  <c r="J258"/>
  <c r="E258"/>
  <c r="D258"/>
  <c r="C258"/>
  <c r="A258"/>
  <c r="AC257"/>
  <c r="AA257"/>
  <c r="Y257"/>
  <c r="X257"/>
  <c r="AD257" s="1"/>
  <c r="R257"/>
  <c r="Q257"/>
  <c r="N257"/>
  <c r="M257"/>
  <c r="J257"/>
  <c r="E257"/>
  <c r="D257"/>
  <c r="C257"/>
  <c r="A257"/>
  <c r="AC256"/>
  <c r="AA256"/>
  <c r="Y256"/>
  <c r="X256"/>
  <c r="AD256" s="1"/>
  <c r="R256"/>
  <c r="Q256"/>
  <c r="N256"/>
  <c r="M256"/>
  <c r="J256"/>
  <c r="E256"/>
  <c r="D256"/>
  <c r="C256"/>
  <c r="A256"/>
  <c r="AC255"/>
  <c r="AA255"/>
  <c r="Y255"/>
  <c r="X255"/>
  <c r="AD255" s="1"/>
  <c r="R255"/>
  <c r="Q255"/>
  <c r="N255"/>
  <c r="M255"/>
  <c r="J255"/>
  <c r="E255"/>
  <c r="D255"/>
  <c r="C255"/>
  <c r="A255"/>
  <c r="AC254"/>
  <c r="AA254"/>
  <c r="Y254"/>
  <c r="X254"/>
  <c r="AD254" s="1"/>
  <c r="R254"/>
  <c r="Q254"/>
  <c r="N254"/>
  <c r="M254"/>
  <c r="J254"/>
  <c r="E254"/>
  <c r="D254"/>
  <c r="C254"/>
  <c r="A254"/>
  <c r="AC253"/>
  <c r="AA253"/>
  <c r="Y253"/>
  <c r="X253"/>
  <c r="AD253" s="1"/>
  <c r="R253"/>
  <c r="Q253"/>
  <c r="N253"/>
  <c r="M253"/>
  <c r="J253"/>
  <c r="E253"/>
  <c r="D253"/>
  <c r="C253"/>
  <c r="A253"/>
  <c r="AC252"/>
  <c r="AA252"/>
  <c r="Y252"/>
  <c r="X252"/>
  <c r="AD252" s="1"/>
  <c r="R252"/>
  <c r="Q252"/>
  <c r="N252"/>
  <c r="M252"/>
  <c r="J252"/>
  <c r="E252"/>
  <c r="D252"/>
  <c r="C252"/>
  <c r="A252"/>
  <c r="AC251"/>
  <c r="AA251"/>
  <c r="Y251"/>
  <c r="X251"/>
  <c r="AD251" s="1"/>
  <c r="R251"/>
  <c r="Q251"/>
  <c r="N251"/>
  <c r="M251"/>
  <c r="J251"/>
  <c r="E251"/>
  <c r="D251"/>
  <c r="C251"/>
  <c r="A251"/>
  <c r="AC250"/>
  <c r="AA250"/>
  <c r="Y250"/>
  <c r="X250"/>
  <c r="AD250" s="1"/>
  <c r="R250"/>
  <c r="Q250"/>
  <c r="N250"/>
  <c r="M250"/>
  <c r="J250"/>
  <c r="E250"/>
  <c r="D250"/>
  <c r="C250"/>
  <c r="A250"/>
  <c r="AC249"/>
  <c r="AA249"/>
  <c r="Y249"/>
  <c r="X249"/>
  <c r="AD249" s="1"/>
  <c r="R249"/>
  <c r="Q249"/>
  <c r="N249"/>
  <c r="M249"/>
  <c r="J249"/>
  <c r="E249"/>
  <c r="D249"/>
  <c r="C249"/>
  <c r="A249"/>
  <c r="AC248"/>
  <c r="AA248"/>
  <c r="Y248"/>
  <c r="X248"/>
  <c r="AD248" s="1"/>
  <c r="R248"/>
  <c r="Q248"/>
  <c r="N248"/>
  <c r="M248"/>
  <c r="J248"/>
  <c r="E248"/>
  <c r="D248"/>
  <c r="C248"/>
  <c r="A248"/>
  <c r="AC247"/>
  <c r="AA247"/>
  <c r="Y247"/>
  <c r="X247"/>
  <c r="AD247" s="1"/>
  <c r="R247"/>
  <c r="Q247"/>
  <c r="N247"/>
  <c r="M247"/>
  <c r="J247"/>
  <c r="E247"/>
  <c r="D247"/>
  <c r="C247"/>
  <c r="A247"/>
  <c r="AC246"/>
  <c r="AA246"/>
  <c r="Y246"/>
  <c r="X246"/>
  <c r="AD246" s="1"/>
  <c r="R246"/>
  <c r="Q246"/>
  <c r="N246"/>
  <c r="M246"/>
  <c r="J246"/>
  <c r="E246"/>
  <c r="D246"/>
  <c r="C246"/>
  <c r="A246"/>
  <c r="AC245"/>
  <c r="AA245"/>
  <c r="Y245"/>
  <c r="X245"/>
  <c r="AD245" s="1"/>
  <c r="R245"/>
  <c r="Q245"/>
  <c r="N245"/>
  <c r="M245"/>
  <c r="J245"/>
  <c r="E245"/>
  <c r="D245"/>
  <c r="C245"/>
  <c r="A245"/>
  <c r="AC244"/>
  <c r="AA244"/>
  <c r="Y244"/>
  <c r="X244"/>
  <c r="AD244" s="1"/>
  <c r="R244"/>
  <c r="Q244"/>
  <c r="N244"/>
  <c r="M244"/>
  <c r="J244"/>
  <c r="E244"/>
  <c r="D244"/>
  <c r="C244"/>
  <c r="A244"/>
  <c r="AC243"/>
  <c r="AA243"/>
  <c r="Y243"/>
  <c r="X243"/>
  <c r="AD243" s="1"/>
  <c r="R243"/>
  <c r="Q243"/>
  <c r="N243"/>
  <c r="M243"/>
  <c r="J243"/>
  <c r="E243"/>
  <c r="D243"/>
  <c r="C243"/>
  <c r="A243"/>
  <c r="AC242"/>
  <c r="AA242"/>
  <c r="Y242"/>
  <c r="X242"/>
  <c r="AD242" s="1"/>
  <c r="R242"/>
  <c r="Q242"/>
  <c r="N242"/>
  <c r="M242"/>
  <c r="J242"/>
  <c r="E242"/>
  <c r="D242"/>
  <c r="C242"/>
  <c r="A242"/>
  <c r="AC241"/>
  <c r="AA241"/>
  <c r="Y241"/>
  <c r="X241"/>
  <c r="AD241" s="1"/>
  <c r="R241"/>
  <c r="Q241"/>
  <c r="N241"/>
  <c r="M241"/>
  <c r="J241"/>
  <c r="E241"/>
  <c r="D241"/>
  <c r="C241"/>
  <c r="A241"/>
  <c r="AC240"/>
  <c r="AA240"/>
  <c r="Y240"/>
  <c r="X240"/>
  <c r="AD240" s="1"/>
  <c r="R240"/>
  <c r="Q240"/>
  <c r="N240"/>
  <c r="M240"/>
  <c r="J240"/>
  <c r="E240"/>
  <c r="D240"/>
  <c r="C240"/>
  <c r="A240"/>
  <c r="AC239"/>
  <c r="AA239"/>
  <c r="Y239"/>
  <c r="X239"/>
  <c r="AD239" s="1"/>
  <c r="R239"/>
  <c r="Q239"/>
  <c r="N239"/>
  <c r="M239"/>
  <c r="J239"/>
  <c r="E239"/>
  <c r="D239"/>
  <c r="C239"/>
  <c r="A239"/>
  <c r="AC238"/>
  <c r="AA238"/>
  <c r="Y238"/>
  <c r="X238"/>
  <c r="AD238" s="1"/>
  <c r="R238"/>
  <c r="Q238"/>
  <c r="N238"/>
  <c r="M238"/>
  <c r="J238"/>
  <c r="E238"/>
  <c r="D238"/>
  <c r="C238"/>
  <c r="A238"/>
  <c r="AC237"/>
  <c r="AA237"/>
  <c r="Y237"/>
  <c r="X237"/>
  <c r="AD237" s="1"/>
  <c r="R237"/>
  <c r="Q237"/>
  <c r="N237"/>
  <c r="M237"/>
  <c r="J237"/>
  <c r="E237"/>
  <c r="D237"/>
  <c r="C237"/>
  <c r="A237"/>
  <c r="AC236"/>
  <c r="AA236"/>
  <c r="Y236"/>
  <c r="X236"/>
  <c r="AD236" s="1"/>
  <c r="R236"/>
  <c r="Q236"/>
  <c r="N236"/>
  <c r="M236"/>
  <c r="J236"/>
  <c r="E236"/>
  <c r="D236"/>
  <c r="C236"/>
  <c r="A236"/>
  <c r="AC235"/>
  <c r="AA235"/>
  <c r="Y235"/>
  <c r="X235"/>
  <c r="AD235" s="1"/>
  <c r="R235"/>
  <c r="Q235"/>
  <c r="N235"/>
  <c r="M235"/>
  <c r="J235"/>
  <c r="E235"/>
  <c r="D235"/>
  <c r="C235"/>
  <c r="A235"/>
  <c r="AC234"/>
  <c r="AA234"/>
  <c r="Y234"/>
  <c r="X234"/>
  <c r="AD234" s="1"/>
  <c r="R234"/>
  <c r="Q234"/>
  <c r="N234"/>
  <c r="M234"/>
  <c r="J234"/>
  <c r="E234"/>
  <c r="D234"/>
  <c r="C234"/>
  <c r="A234"/>
  <c r="AC233"/>
  <c r="AA233"/>
  <c r="Y233"/>
  <c r="X233"/>
  <c r="AD233" s="1"/>
  <c r="R233"/>
  <c r="Q233"/>
  <c r="N233"/>
  <c r="M233"/>
  <c r="J233"/>
  <c r="E233"/>
  <c r="D233"/>
  <c r="C233"/>
  <c r="A233"/>
  <c r="AC232"/>
  <c r="AA232"/>
  <c r="Y232"/>
  <c r="X232"/>
  <c r="AD232" s="1"/>
  <c r="R232"/>
  <c r="Q232"/>
  <c r="N232"/>
  <c r="M232"/>
  <c r="J232"/>
  <c r="E232"/>
  <c r="D232"/>
  <c r="C232"/>
  <c r="A232"/>
  <c r="AC231"/>
  <c r="AA231"/>
  <c r="Y231"/>
  <c r="X231"/>
  <c r="AD231" s="1"/>
  <c r="R231"/>
  <c r="Q231"/>
  <c r="N231"/>
  <c r="M231"/>
  <c r="J231"/>
  <c r="E231"/>
  <c r="D231"/>
  <c r="C231"/>
  <c r="A231"/>
  <c r="AC230"/>
  <c r="AA230"/>
  <c r="Y230"/>
  <c r="X230"/>
  <c r="AD230" s="1"/>
  <c r="R230"/>
  <c r="Q230"/>
  <c r="N230"/>
  <c r="M230"/>
  <c r="J230"/>
  <c r="E230"/>
  <c r="D230"/>
  <c r="C230"/>
  <c r="A230"/>
  <c r="AC229"/>
  <c r="AA229"/>
  <c r="Y229"/>
  <c r="X229"/>
  <c r="AD229" s="1"/>
  <c r="R229"/>
  <c r="Q229"/>
  <c r="N229"/>
  <c r="M229"/>
  <c r="J229"/>
  <c r="E229"/>
  <c r="D229"/>
  <c r="C229"/>
  <c r="A229"/>
  <c r="AC228"/>
  <c r="AA228"/>
  <c r="Y228"/>
  <c r="X228"/>
  <c r="AD228" s="1"/>
  <c r="R228"/>
  <c r="Q228"/>
  <c r="N228"/>
  <c r="M228"/>
  <c r="J228"/>
  <c r="E228"/>
  <c r="D228"/>
  <c r="C228"/>
  <c r="A228"/>
  <c r="AC227"/>
  <c r="AA227"/>
  <c r="Y227"/>
  <c r="X227"/>
  <c r="AD227" s="1"/>
  <c r="R227"/>
  <c r="Q227"/>
  <c r="N227"/>
  <c r="M227"/>
  <c r="J227"/>
  <c r="E227"/>
  <c r="D227"/>
  <c r="C227"/>
  <c r="A227"/>
  <c r="AC226"/>
  <c r="AA226"/>
  <c r="Y226"/>
  <c r="X226"/>
  <c r="AD226" s="1"/>
  <c r="R226"/>
  <c r="Q226"/>
  <c r="N226"/>
  <c r="M226"/>
  <c r="J226"/>
  <c r="E226"/>
  <c r="D226"/>
  <c r="C226"/>
  <c r="A226"/>
  <c r="AC225"/>
  <c r="AA225"/>
  <c r="Y225"/>
  <c r="X225"/>
  <c r="AD225" s="1"/>
  <c r="R225"/>
  <c r="Q225"/>
  <c r="N225"/>
  <c r="M225"/>
  <c r="J225"/>
  <c r="E225"/>
  <c r="D225"/>
  <c r="C225"/>
  <c r="A225"/>
  <c r="AC224"/>
  <c r="AA224"/>
  <c r="Y224"/>
  <c r="X224"/>
  <c r="AD224" s="1"/>
  <c r="R224"/>
  <c r="Q224"/>
  <c r="N224"/>
  <c r="M224"/>
  <c r="J224"/>
  <c r="E224"/>
  <c r="D224"/>
  <c r="C224"/>
  <c r="A224"/>
  <c r="AC223"/>
  <c r="AA223"/>
  <c r="Y223"/>
  <c r="X223"/>
  <c r="AD223" s="1"/>
  <c r="R223"/>
  <c r="Q223"/>
  <c r="N223"/>
  <c r="M223"/>
  <c r="J223"/>
  <c r="E223"/>
  <c r="D223"/>
  <c r="C223"/>
  <c r="A223"/>
  <c r="AC222"/>
  <c r="AA222"/>
  <c r="Y222"/>
  <c r="X222"/>
  <c r="AD222" s="1"/>
  <c r="R222"/>
  <c r="Q222"/>
  <c r="N222"/>
  <c r="M222"/>
  <c r="J222"/>
  <c r="E222"/>
  <c r="D222"/>
  <c r="C222"/>
  <c r="A222"/>
  <c r="AC221"/>
  <c r="AA221"/>
  <c r="Y221"/>
  <c r="X221"/>
  <c r="AD221" s="1"/>
  <c r="R221"/>
  <c r="Q221"/>
  <c r="N221"/>
  <c r="M221"/>
  <c r="J221"/>
  <c r="E221"/>
  <c r="D221"/>
  <c r="C221"/>
  <c r="A221"/>
  <c r="AC220"/>
  <c r="AA220"/>
  <c r="Y220"/>
  <c r="X220"/>
  <c r="AD220" s="1"/>
  <c r="R220"/>
  <c r="Q220"/>
  <c r="N220"/>
  <c r="M220"/>
  <c r="J220"/>
  <c r="E220"/>
  <c r="D220"/>
  <c r="C220"/>
  <c r="A220"/>
  <c r="AC219"/>
  <c r="AA219"/>
  <c r="Y219"/>
  <c r="X219"/>
  <c r="AD219" s="1"/>
  <c r="R219"/>
  <c r="Q219"/>
  <c r="N219"/>
  <c r="M219"/>
  <c r="J219"/>
  <c r="E219"/>
  <c r="D219"/>
  <c r="C219"/>
  <c r="A219"/>
  <c r="AC218"/>
  <c r="AA218"/>
  <c r="Y218"/>
  <c r="X218"/>
  <c r="AD218" s="1"/>
  <c r="R218"/>
  <c r="Q218"/>
  <c r="N218"/>
  <c r="M218"/>
  <c r="J218"/>
  <c r="E218"/>
  <c r="D218"/>
  <c r="C218"/>
  <c r="A218"/>
  <c r="AC217"/>
  <c r="AA217"/>
  <c r="Y217"/>
  <c r="X217"/>
  <c r="AD217" s="1"/>
  <c r="R217"/>
  <c r="Q217"/>
  <c r="N217"/>
  <c r="M217"/>
  <c r="J217"/>
  <c r="E217"/>
  <c r="D217"/>
  <c r="C217"/>
  <c r="A217"/>
  <c r="AC216"/>
  <c r="AA216"/>
  <c r="Y216"/>
  <c r="X216"/>
  <c r="AD216" s="1"/>
  <c r="R216"/>
  <c r="Q216"/>
  <c r="N216"/>
  <c r="M216"/>
  <c r="J216"/>
  <c r="E216"/>
  <c r="D216"/>
  <c r="C216"/>
  <c r="A216"/>
  <c r="AC215"/>
  <c r="AA215"/>
  <c r="Y215"/>
  <c r="X215"/>
  <c r="AD215" s="1"/>
  <c r="R215"/>
  <c r="Q215"/>
  <c r="N215"/>
  <c r="M215"/>
  <c r="J215"/>
  <c r="E215"/>
  <c r="D215"/>
  <c r="C215"/>
  <c r="A215"/>
  <c r="AC214"/>
  <c r="AA214"/>
  <c r="Y214"/>
  <c r="X214"/>
  <c r="AD214" s="1"/>
  <c r="R214"/>
  <c r="Q214"/>
  <c r="N214"/>
  <c r="M214"/>
  <c r="J214"/>
  <c r="E214"/>
  <c r="D214"/>
  <c r="C214"/>
  <c r="A214"/>
  <c r="AC213"/>
  <c r="AA213"/>
  <c r="Y213"/>
  <c r="X213"/>
  <c r="AD213" s="1"/>
  <c r="R213"/>
  <c r="Q213"/>
  <c r="N213"/>
  <c r="M213"/>
  <c r="J213"/>
  <c r="E213"/>
  <c r="D213"/>
  <c r="C213"/>
  <c r="A213"/>
  <c r="AC212"/>
  <c r="AA212"/>
  <c r="Y212"/>
  <c r="X212"/>
  <c r="AD212" s="1"/>
  <c r="R212"/>
  <c r="Q212"/>
  <c r="N212"/>
  <c r="M212"/>
  <c r="J212"/>
  <c r="E212"/>
  <c r="D212"/>
  <c r="C212"/>
  <c r="A212"/>
  <c r="AC211"/>
  <c r="AA211"/>
  <c r="Y211"/>
  <c r="X211"/>
  <c r="AD211" s="1"/>
  <c r="R211"/>
  <c r="Q211"/>
  <c r="N211"/>
  <c r="M211"/>
  <c r="J211"/>
  <c r="E211"/>
  <c r="D211"/>
  <c r="C211"/>
  <c r="A211"/>
  <c r="AC210"/>
  <c r="AA210"/>
  <c r="Y210"/>
  <c r="X210"/>
  <c r="AD210" s="1"/>
  <c r="R210"/>
  <c r="Q210"/>
  <c r="N210"/>
  <c r="M210"/>
  <c r="J210"/>
  <c r="E210"/>
  <c r="D210"/>
  <c r="C210"/>
  <c r="A210"/>
  <c r="AC209"/>
  <c r="AA209"/>
  <c r="Y209"/>
  <c r="X209"/>
  <c r="AD209" s="1"/>
  <c r="R209"/>
  <c r="Q209"/>
  <c r="N209"/>
  <c r="M209"/>
  <c r="J209"/>
  <c r="E209"/>
  <c r="D209"/>
  <c r="C209"/>
  <c r="A209"/>
  <c r="AC208"/>
  <c r="AA208"/>
  <c r="Y208"/>
  <c r="X208"/>
  <c r="AD208" s="1"/>
  <c r="R208"/>
  <c r="Q208"/>
  <c r="N208"/>
  <c r="M208"/>
  <c r="J208"/>
  <c r="E208"/>
  <c r="D208"/>
  <c r="C208"/>
  <c r="A208"/>
  <c r="AC207"/>
  <c r="AA207"/>
  <c r="Y207"/>
  <c r="X207"/>
  <c r="AD207" s="1"/>
  <c r="R207"/>
  <c r="Q207"/>
  <c r="N207"/>
  <c r="M207"/>
  <c r="J207"/>
  <c r="E207"/>
  <c r="D207"/>
  <c r="C207"/>
  <c r="A207"/>
  <c r="AC206"/>
  <c r="AA206"/>
  <c r="Y206"/>
  <c r="X206"/>
  <c r="AD206" s="1"/>
  <c r="R206"/>
  <c r="Q206"/>
  <c r="N206"/>
  <c r="M206"/>
  <c r="J206"/>
  <c r="E206"/>
  <c r="D206"/>
  <c r="C206"/>
  <c r="A206"/>
  <c r="AC205"/>
  <c r="AA205"/>
  <c r="Y205"/>
  <c r="X205"/>
  <c r="AD205" s="1"/>
  <c r="R205"/>
  <c r="Q205"/>
  <c r="N205"/>
  <c r="M205"/>
  <c r="J205"/>
  <c r="E205"/>
  <c r="D205"/>
  <c r="C205"/>
  <c r="A205"/>
  <c r="AC204"/>
  <c r="AA204"/>
  <c r="Y204"/>
  <c r="X204"/>
  <c r="AD204" s="1"/>
  <c r="R204"/>
  <c r="Q204"/>
  <c r="N204"/>
  <c r="M204"/>
  <c r="J204"/>
  <c r="E204"/>
  <c r="D204"/>
  <c r="C204"/>
  <c r="A204"/>
  <c r="AC203"/>
  <c r="AA203"/>
  <c r="Y203"/>
  <c r="X203"/>
  <c r="AD203" s="1"/>
  <c r="R203"/>
  <c r="Q203"/>
  <c r="N203"/>
  <c r="M203"/>
  <c r="J203"/>
  <c r="E203"/>
  <c r="D203"/>
  <c r="C203"/>
  <c r="A203"/>
  <c r="AC202"/>
  <c r="AA202"/>
  <c r="Y202"/>
  <c r="X202"/>
  <c r="AD202" s="1"/>
  <c r="R202"/>
  <c r="Q202"/>
  <c r="N202"/>
  <c r="M202"/>
  <c r="J202"/>
  <c r="E202"/>
  <c r="D202"/>
  <c r="C202"/>
  <c r="A202"/>
  <c r="AC201"/>
  <c r="AA201"/>
  <c r="Y201"/>
  <c r="X201"/>
  <c r="AD201" s="1"/>
  <c r="R201"/>
  <c r="Q201"/>
  <c r="N201"/>
  <c r="M201"/>
  <c r="J201"/>
  <c r="E201"/>
  <c r="D201"/>
  <c r="C201"/>
  <c r="A201"/>
  <c r="AC200"/>
  <c r="AA200"/>
  <c r="Y200"/>
  <c r="X200"/>
  <c r="AD200" s="1"/>
  <c r="R200"/>
  <c r="Q200"/>
  <c r="N200"/>
  <c r="M200"/>
  <c r="J200"/>
  <c r="E200"/>
  <c r="D200"/>
  <c r="C200"/>
  <c r="A200"/>
  <c r="AC199"/>
  <c r="AA199"/>
  <c r="Y199"/>
  <c r="X199"/>
  <c r="AD199" s="1"/>
  <c r="R199"/>
  <c r="Q199"/>
  <c r="N199"/>
  <c r="M199"/>
  <c r="J199"/>
  <c r="E199"/>
  <c r="D199"/>
  <c r="C199"/>
  <c r="A199"/>
  <c r="AC198"/>
  <c r="AA198"/>
  <c r="Y198"/>
  <c r="X198"/>
  <c r="AD198" s="1"/>
  <c r="R198"/>
  <c r="Q198"/>
  <c r="N198"/>
  <c r="M198"/>
  <c r="J198"/>
  <c r="E198"/>
  <c r="D198"/>
  <c r="C198"/>
  <c r="A198"/>
  <c r="AC197"/>
  <c r="AA197"/>
  <c r="Y197"/>
  <c r="X197"/>
  <c r="AD197" s="1"/>
  <c r="R197"/>
  <c r="Q197"/>
  <c r="N197"/>
  <c r="M197"/>
  <c r="J197"/>
  <c r="E197"/>
  <c r="D197"/>
  <c r="C197"/>
  <c r="A197"/>
  <c r="AC196"/>
  <c r="AA196"/>
  <c r="Y196"/>
  <c r="X196"/>
  <c r="AD196" s="1"/>
  <c r="R196"/>
  <c r="Q196"/>
  <c r="N196"/>
  <c r="M196"/>
  <c r="J196"/>
  <c r="E196"/>
  <c r="D196"/>
  <c r="C196"/>
  <c r="A196"/>
  <c r="AC195"/>
  <c r="AA195"/>
  <c r="Y195"/>
  <c r="X195"/>
  <c r="AD195" s="1"/>
  <c r="R195"/>
  <c r="Q195"/>
  <c r="N195"/>
  <c r="M195"/>
  <c r="J195"/>
  <c r="E195"/>
  <c r="D195"/>
  <c r="C195"/>
  <c r="A195"/>
  <c r="AC194"/>
  <c r="AA194"/>
  <c r="Y194"/>
  <c r="X194"/>
  <c r="AD194" s="1"/>
  <c r="R194"/>
  <c r="Q194"/>
  <c r="N194"/>
  <c r="M194"/>
  <c r="J194"/>
  <c r="E194"/>
  <c r="D194"/>
  <c r="C194"/>
  <c r="A194"/>
  <c r="AC193"/>
  <c r="AA193"/>
  <c r="Y193"/>
  <c r="X193"/>
  <c r="AD193" s="1"/>
  <c r="R193"/>
  <c r="Q193"/>
  <c r="N193"/>
  <c r="M193"/>
  <c r="J193"/>
  <c r="E193"/>
  <c r="D193"/>
  <c r="C193"/>
  <c r="A193"/>
  <c r="AC192"/>
  <c r="AA192"/>
  <c r="Y192"/>
  <c r="X192"/>
  <c r="AD192" s="1"/>
  <c r="R192"/>
  <c r="Q192"/>
  <c r="N192"/>
  <c r="M192"/>
  <c r="J192"/>
  <c r="E192"/>
  <c r="D192"/>
  <c r="C192"/>
  <c r="A192"/>
  <c r="AC191"/>
  <c r="AA191"/>
  <c r="Y191"/>
  <c r="X191"/>
  <c r="AD191" s="1"/>
  <c r="R191"/>
  <c r="Q191"/>
  <c r="N191"/>
  <c r="M191"/>
  <c r="J191"/>
  <c r="E191"/>
  <c r="D191"/>
  <c r="C191"/>
  <c r="A191"/>
  <c r="AC190"/>
  <c r="AA190"/>
  <c r="Y190"/>
  <c r="X190"/>
  <c r="AD190" s="1"/>
  <c r="R190"/>
  <c r="Q190"/>
  <c r="N190"/>
  <c r="M190"/>
  <c r="J190"/>
  <c r="E190"/>
  <c r="D190"/>
  <c r="C190"/>
  <c r="A190"/>
  <c r="AC189"/>
  <c r="AA189"/>
  <c r="Y189"/>
  <c r="X189"/>
  <c r="AD189" s="1"/>
  <c r="R189"/>
  <c r="Q189"/>
  <c r="N189"/>
  <c r="M189"/>
  <c r="J189"/>
  <c r="E189"/>
  <c r="D189"/>
  <c r="C189"/>
  <c r="A189"/>
  <c r="AC188"/>
  <c r="AA188"/>
  <c r="Y188"/>
  <c r="X188"/>
  <c r="AD188" s="1"/>
  <c r="R188"/>
  <c r="Q188"/>
  <c r="N188"/>
  <c r="M188"/>
  <c r="J188"/>
  <c r="E188"/>
  <c r="D188"/>
  <c r="C188"/>
  <c r="A188"/>
  <c r="AC187"/>
  <c r="AA187"/>
  <c r="Y187"/>
  <c r="X187"/>
  <c r="AD187" s="1"/>
  <c r="R187"/>
  <c r="Q187"/>
  <c r="N187"/>
  <c r="M187"/>
  <c r="J187"/>
  <c r="E187"/>
  <c r="D187"/>
  <c r="C187"/>
  <c r="A187"/>
  <c r="AC186"/>
  <c r="AA186"/>
  <c r="Y186"/>
  <c r="X186"/>
  <c r="AD186" s="1"/>
  <c r="R186"/>
  <c r="Q186"/>
  <c r="N186"/>
  <c r="M186"/>
  <c r="J186"/>
  <c r="E186"/>
  <c r="D186"/>
  <c r="C186"/>
  <c r="A186"/>
  <c r="AC185"/>
  <c r="AA185"/>
  <c r="Y185"/>
  <c r="X185"/>
  <c r="AD185" s="1"/>
  <c r="R185"/>
  <c r="Q185"/>
  <c r="N185"/>
  <c r="M185"/>
  <c r="J185"/>
  <c r="E185"/>
  <c r="D185"/>
  <c r="C185"/>
  <c r="A185"/>
  <c r="AC184"/>
  <c r="AA184"/>
  <c r="Y184"/>
  <c r="X184"/>
  <c r="AD184" s="1"/>
  <c r="R184"/>
  <c r="Q184"/>
  <c r="N184"/>
  <c r="M184"/>
  <c r="J184"/>
  <c r="E184"/>
  <c r="D184"/>
  <c r="C184"/>
  <c r="A184"/>
  <c r="AC183"/>
  <c r="AA183"/>
  <c r="Y183"/>
  <c r="X183"/>
  <c r="AD183" s="1"/>
  <c r="R183"/>
  <c r="Q183"/>
  <c r="N183"/>
  <c r="M183"/>
  <c r="J183"/>
  <c r="E183"/>
  <c r="D183"/>
  <c r="C183"/>
  <c r="A183"/>
  <c r="AC182"/>
  <c r="AA182"/>
  <c r="Y182"/>
  <c r="X182"/>
  <c r="AD182" s="1"/>
  <c r="R182"/>
  <c r="Q182"/>
  <c r="N182"/>
  <c r="M182"/>
  <c r="J182"/>
  <c r="E182"/>
  <c r="D182"/>
  <c r="C182"/>
  <c r="A182"/>
  <c r="AC181"/>
  <c r="AA181"/>
  <c r="Y181"/>
  <c r="X181"/>
  <c r="AD181" s="1"/>
  <c r="R181"/>
  <c r="Q181"/>
  <c r="N181"/>
  <c r="M181"/>
  <c r="J181"/>
  <c r="E181"/>
  <c r="D181"/>
  <c r="C181"/>
  <c r="A181"/>
  <c r="AC180"/>
  <c r="AA180"/>
  <c r="Y180"/>
  <c r="X180"/>
  <c r="AD180" s="1"/>
  <c r="R180"/>
  <c r="Q180"/>
  <c r="N180"/>
  <c r="M180"/>
  <c r="J180"/>
  <c r="E180"/>
  <c r="D180"/>
  <c r="C180"/>
  <c r="A180"/>
  <c r="AC179"/>
  <c r="AA179"/>
  <c r="Y179"/>
  <c r="X179"/>
  <c r="AD179" s="1"/>
  <c r="R179"/>
  <c r="Q179"/>
  <c r="N179"/>
  <c r="M179"/>
  <c r="J179"/>
  <c r="E179"/>
  <c r="D179"/>
  <c r="C179"/>
  <c r="A179"/>
  <c r="AC178"/>
  <c r="AA178"/>
  <c r="Y178"/>
  <c r="X178"/>
  <c r="AD178" s="1"/>
  <c r="R178"/>
  <c r="Q178"/>
  <c r="N178"/>
  <c r="M178"/>
  <c r="J178"/>
  <c r="E178"/>
  <c r="D178"/>
  <c r="C178"/>
  <c r="A178"/>
  <c r="AC177"/>
  <c r="AA177"/>
  <c r="Y177"/>
  <c r="X177"/>
  <c r="AD177" s="1"/>
  <c r="R177"/>
  <c r="Q177"/>
  <c r="N177"/>
  <c r="M177"/>
  <c r="J177"/>
  <c r="E177"/>
  <c r="D177"/>
  <c r="C177"/>
  <c r="A177"/>
  <c r="AC176"/>
  <c r="AA176"/>
  <c r="Y176"/>
  <c r="X176"/>
  <c r="AD176" s="1"/>
  <c r="R176"/>
  <c r="Q176"/>
  <c r="N176"/>
  <c r="M176"/>
  <c r="J176"/>
  <c r="E176"/>
  <c r="D176"/>
  <c r="C176"/>
  <c r="A176"/>
  <c r="AC175"/>
  <c r="AA175"/>
  <c r="Y175"/>
  <c r="X175"/>
  <c r="AD175" s="1"/>
  <c r="R175"/>
  <c r="Q175"/>
  <c r="N175"/>
  <c r="M175"/>
  <c r="J175"/>
  <c r="E175"/>
  <c r="D175"/>
  <c r="C175"/>
  <c r="A175"/>
  <c r="AC174"/>
  <c r="AA174"/>
  <c r="Y174"/>
  <c r="X174"/>
  <c r="AD174" s="1"/>
  <c r="R174"/>
  <c r="Q174"/>
  <c r="N174"/>
  <c r="M174"/>
  <c r="J174"/>
  <c r="E174"/>
  <c r="D174"/>
  <c r="C174"/>
  <c r="A174"/>
  <c r="AC173"/>
  <c r="AA173"/>
  <c r="Y173"/>
  <c r="X173"/>
  <c r="AD173" s="1"/>
  <c r="R173"/>
  <c r="Q173"/>
  <c r="N173"/>
  <c r="M173"/>
  <c r="J173"/>
  <c r="E173"/>
  <c r="D173"/>
  <c r="C173"/>
  <c r="A173"/>
  <c r="AC172"/>
  <c r="AA172"/>
  <c r="Y172"/>
  <c r="X172"/>
  <c r="AD172" s="1"/>
  <c r="R172"/>
  <c r="Q172"/>
  <c r="N172"/>
  <c r="M172"/>
  <c r="J172"/>
  <c r="E172"/>
  <c r="D172"/>
  <c r="C172"/>
  <c r="A172"/>
  <c r="AC171"/>
  <c r="AA171"/>
  <c r="Y171"/>
  <c r="X171"/>
  <c r="AD171" s="1"/>
  <c r="R171"/>
  <c r="Q171"/>
  <c r="N171"/>
  <c r="M171"/>
  <c r="J171"/>
  <c r="E171"/>
  <c r="D171"/>
  <c r="C171"/>
  <c r="A171"/>
  <c r="AC170"/>
  <c r="AA170"/>
  <c r="Y170"/>
  <c r="X170"/>
  <c r="AD170" s="1"/>
  <c r="R170"/>
  <c r="Q170"/>
  <c r="N170"/>
  <c r="M170"/>
  <c r="J170"/>
  <c r="E170"/>
  <c r="D170"/>
  <c r="C170"/>
  <c r="A170"/>
  <c r="AC169"/>
  <c r="AA169"/>
  <c r="Y169"/>
  <c r="X169"/>
  <c r="AD169" s="1"/>
  <c r="R169"/>
  <c r="Q169"/>
  <c r="N169"/>
  <c r="M169"/>
  <c r="J169"/>
  <c r="E169"/>
  <c r="D169"/>
  <c r="C169"/>
  <c r="A169"/>
  <c r="AC168"/>
  <c r="AA168"/>
  <c r="Y168"/>
  <c r="X168"/>
  <c r="AD168" s="1"/>
  <c r="R168"/>
  <c r="Q168"/>
  <c r="N168"/>
  <c r="M168"/>
  <c r="J168"/>
  <c r="E168"/>
  <c r="D168"/>
  <c r="C168"/>
  <c r="A168"/>
  <c r="AC167"/>
  <c r="AA167"/>
  <c r="Y167"/>
  <c r="X167"/>
  <c r="AD167" s="1"/>
  <c r="R167"/>
  <c r="Q167"/>
  <c r="N167"/>
  <c r="M167"/>
  <c r="J167"/>
  <c r="E167"/>
  <c r="D167"/>
  <c r="C167"/>
  <c r="A167"/>
  <c r="AC166"/>
  <c r="AA166"/>
  <c r="Y166"/>
  <c r="X166"/>
  <c r="AD166" s="1"/>
  <c r="R166"/>
  <c r="Q166"/>
  <c r="N166"/>
  <c r="M166"/>
  <c r="J166"/>
  <c r="E166"/>
  <c r="D166"/>
  <c r="C166"/>
  <c r="A166"/>
  <c r="AC165"/>
  <c r="AA165"/>
  <c r="Y165"/>
  <c r="X165"/>
  <c r="AD165" s="1"/>
  <c r="R165"/>
  <c r="Q165"/>
  <c r="N165"/>
  <c r="M165"/>
  <c r="J165"/>
  <c r="E165"/>
  <c r="D165"/>
  <c r="C165"/>
  <c r="A165"/>
  <c r="AC164"/>
  <c r="AA164"/>
  <c r="Y164"/>
  <c r="X164"/>
  <c r="AD164" s="1"/>
  <c r="R164"/>
  <c r="Q164"/>
  <c r="N164"/>
  <c r="M164"/>
  <c r="J164"/>
  <c r="E164"/>
  <c r="D164"/>
  <c r="C164"/>
  <c r="A164"/>
  <c r="AC163"/>
  <c r="AA163"/>
  <c r="Y163"/>
  <c r="X163"/>
  <c r="AD163" s="1"/>
  <c r="R163"/>
  <c r="Q163"/>
  <c r="N163"/>
  <c r="M163"/>
  <c r="J163"/>
  <c r="E163"/>
  <c r="D163"/>
  <c r="C163"/>
  <c r="A163"/>
  <c r="AC162"/>
  <c r="AA162"/>
  <c r="X162"/>
  <c r="AD162" s="1"/>
  <c r="R162"/>
  <c r="Q162"/>
  <c r="N162"/>
  <c r="M162"/>
  <c r="J162"/>
  <c r="E162"/>
  <c r="Y162" s="1"/>
  <c r="D162"/>
  <c r="C162"/>
  <c r="A162"/>
  <c r="AC161"/>
  <c r="AA161"/>
  <c r="Y161"/>
  <c r="X161"/>
  <c r="AD161" s="1"/>
  <c r="R161"/>
  <c r="Q161"/>
  <c r="N161"/>
  <c r="M161"/>
  <c r="J161"/>
  <c r="E161"/>
  <c r="D161"/>
  <c r="C161"/>
  <c r="A161"/>
  <c r="AC160"/>
  <c r="AA160"/>
  <c r="X160"/>
  <c r="AD160" s="1"/>
  <c r="R160"/>
  <c r="Q160"/>
  <c r="N160"/>
  <c r="M160"/>
  <c r="J160"/>
  <c r="E160"/>
  <c r="Y160" s="1"/>
  <c r="D160"/>
  <c r="C160"/>
  <c r="A160"/>
  <c r="AC159"/>
  <c r="AA159"/>
  <c r="X159"/>
  <c r="AD159" s="1"/>
  <c r="R159"/>
  <c r="Q159"/>
  <c r="N159"/>
  <c r="M159"/>
  <c r="J159"/>
  <c r="E159"/>
  <c r="Y159" s="1"/>
  <c r="D159"/>
  <c r="C159"/>
  <c r="A159"/>
  <c r="AD158"/>
  <c r="AC158"/>
  <c r="AA158"/>
  <c r="X158"/>
  <c r="R158"/>
  <c r="Q158"/>
  <c r="N158"/>
  <c r="M158"/>
  <c r="J158"/>
  <c r="E158"/>
  <c r="Y158" s="1"/>
  <c r="D158"/>
  <c r="C158"/>
  <c r="A158"/>
  <c r="AC157"/>
  <c r="AA157"/>
  <c r="Y157"/>
  <c r="X157"/>
  <c r="AD157" s="1"/>
  <c r="R157"/>
  <c r="Q157"/>
  <c r="N157"/>
  <c r="M157"/>
  <c r="J157"/>
  <c r="E157"/>
  <c r="D157"/>
  <c r="C157"/>
  <c r="A157"/>
  <c r="AC156"/>
  <c r="AA156"/>
  <c r="Y156"/>
  <c r="X156"/>
  <c r="AD156" s="1"/>
  <c r="R156"/>
  <c r="Q156"/>
  <c r="N156"/>
  <c r="M156"/>
  <c r="J156"/>
  <c r="E156"/>
  <c r="D156"/>
  <c r="C156"/>
  <c r="A156"/>
  <c r="AC155"/>
  <c r="AA155"/>
  <c r="X155"/>
  <c r="AD155" s="1"/>
  <c r="R155"/>
  <c r="Q155"/>
  <c r="N155"/>
  <c r="M155"/>
  <c r="J155"/>
  <c r="E155"/>
  <c r="Y155" s="1"/>
  <c r="D155"/>
  <c r="C155"/>
  <c r="A155"/>
  <c r="AD154"/>
  <c r="AC154"/>
  <c r="AA154"/>
  <c r="X154"/>
  <c r="R154"/>
  <c r="Q154"/>
  <c r="N154"/>
  <c r="M154"/>
  <c r="J154"/>
  <c r="E154"/>
  <c r="Y154" s="1"/>
  <c r="D154"/>
  <c r="C154"/>
  <c r="A154"/>
  <c r="AC153"/>
  <c r="AA153"/>
  <c r="X153"/>
  <c r="AD153" s="1"/>
  <c r="R153"/>
  <c r="Q153"/>
  <c r="N153"/>
  <c r="M153"/>
  <c r="J153"/>
  <c r="E153"/>
  <c r="Y153" s="1"/>
  <c r="D153"/>
  <c r="C153"/>
  <c r="A153"/>
  <c r="AC152"/>
  <c r="AA152"/>
  <c r="Y152"/>
  <c r="X152"/>
  <c r="AD152" s="1"/>
  <c r="R152"/>
  <c r="Q152"/>
  <c r="N152"/>
  <c r="M152"/>
  <c r="J152"/>
  <c r="E152"/>
  <c r="D152"/>
  <c r="C152"/>
  <c r="A152"/>
  <c r="AC151"/>
  <c r="AA151"/>
  <c r="Y151"/>
  <c r="X151"/>
  <c r="AD151" s="1"/>
  <c r="R151"/>
  <c r="Q151"/>
  <c r="N151"/>
  <c r="M151"/>
  <c r="J151"/>
  <c r="E151"/>
  <c r="D151"/>
  <c r="C151"/>
  <c r="A151"/>
  <c r="AC150"/>
  <c r="AA150"/>
  <c r="Y150"/>
  <c r="X150"/>
  <c r="AD150" s="1"/>
  <c r="R150"/>
  <c r="Q150"/>
  <c r="N150"/>
  <c r="M150"/>
  <c r="J150"/>
  <c r="E150"/>
  <c r="D150"/>
  <c r="C150"/>
  <c r="A150"/>
  <c r="AC149"/>
  <c r="AA149"/>
  <c r="Y149"/>
  <c r="X149"/>
  <c r="AD149" s="1"/>
  <c r="R149"/>
  <c r="Q149"/>
  <c r="N149"/>
  <c r="M149"/>
  <c r="J149"/>
  <c r="E149"/>
  <c r="D149"/>
  <c r="C149"/>
  <c r="A149"/>
  <c r="AC148"/>
  <c r="AA148"/>
  <c r="Y148"/>
  <c r="X148"/>
  <c r="AD148" s="1"/>
  <c r="R148"/>
  <c r="Q148"/>
  <c r="N148"/>
  <c r="M148"/>
  <c r="J148"/>
  <c r="E148"/>
  <c r="D148"/>
  <c r="C148"/>
  <c r="A148"/>
  <c r="AC147"/>
  <c r="AA147"/>
  <c r="Y147"/>
  <c r="X147"/>
  <c r="AD147" s="1"/>
  <c r="R147"/>
  <c r="Q147"/>
  <c r="N147"/>
  <c r="M147"/>
  <c r="J147"/>
  <c r="E147"/>
  <c r="D147"/>
  <c r="C147"/>
  <c r="A147"/>
  <c r="AC146"/>
  <c r="AA146"/>
  <c r="Y146"/>
  <c r="X146"/>
  <c r="AD146" s="1"/>
  <c r="R146"/>
  <c r="Q146"/>
  <c r="N146"/>
  <c r="M146"/>
  <c r="J146"/>
  <c r="E146"/>
  <c r="D146"/>
  <c r="C146"/>
  <c r="A146"/>
  <c r="AC145"/>
  <c r="AA145"/>
  <c r="Y145"/>
  <c r="X145"/>
  <c r="AD145" s="1"/>
  <c r="R145"/>
  <c r="Q145"/>
  <c r="N145"/>
  <c r="M145"/>
  <c r="J145"/>
  <c r="E145"/>
  <c r="D145"/>
  <c r="C145"/>
  <c r="A145"/>
  <c r="AC144"/>
  <c r="AA144"/>
  <c r="Y144"/>
  <c r="X144"/>
  <c r="AD144" s="1"/>
  <c r="R144"/>
  <c r="Q144"/>
  <c r="N144"/>
  <c r="M144"/>
  <c r="J144"/>
  <c r="E144"/>
  <c r="D144"/>
  <c r="C144"/>
  <c r="A144"/>
  <c r="AC143"/>
  <c r="AA143"/>
  <c r="Y143"/>
  <c r="X143"/>
  <c r="AD143" s="1"/>
  <c r="R143"/>
  <c r="Q143"/>
  <c r="N143"/>
  <c r="M143"/>
  <c r="J143"/>
  <c r="E143"/>
  <c r="D143"/>
  <c r="C143"/>
  <c r="A143"/>
  <c r="AC142"/>
  <c r="AA142"/>
  <c r="Y142"/>
  <c r="X142"/>
  <c r="AD142" s="1"/>
  <c r="R142"/>
  <c r="Q142"/>
  <c r="N142"/>
  <c r="M142"/>
  <c r="J142"/>
  <c r="E142"/>
  <c r="D142"/>
  <c r="C142"/>
  <c r="A142"/>
  <c r="AC141"/>
  <c r="AA141"/>
  <c r="Y141"/>
  <c r="X141"/>
  <c r="AD141" s="1"/>
  <c r="R141"/>
  <c r="Q141"/>
  <c r="N141"/>
  <c r="M141"/>
  <c r="J141"/>
  <c r="E141"/>
  <c r="D141"/>
  <c r="C141"/>
  <c r="A141"/>
  <c r="AC140"/>
  <c r="AA140"/>
  <c r="Y140"/>
  <c r="X140"/>
  <c r="AD140" s="1"/>
  <c r="R140"/>
  <c r="Q140"/>
  <c r="N140"/>
  <c r="M140"/>
  <c r="J140"/>
  <c r="E140"/>
  <c r="D140"/>
  <c r="C140"/>
  <c r="A140"/>
  <c r="AC139"/>
  <c r="AA139"/>
  <c r="Y139"/>
  <c r="X139"/>
  <c r="AD139" s="1"/>
  <c r="R139"/>
  <c r="Q139"/>
  <c r="N139"/>
  <c r="M139"/>
  <c r="J139"/>
  <c r="E139"/>
  <c r="D139"/>
  <c r="C139"/>
  <c r="A139"/>
  <c r="AC138"/>
  <c r="AA138"/>
  <c r="Y138"/>
  <c r="X138"/>
  <c r="AD138" s="1"/>
  <c r="R138"/>
  <c r="Q138"/>
  <c r="N138"/>
  <c r="M138"/>
  <c r="J138"/>
  <c r="E138"/>
  <c r="D138"/>
  <c r="C138"/>
  <c r="A138"/>
  <c r="AC137"/>
  <c r="AA137"/>
  <c r="Y137"/>
  <c r="X137"/>
  <c r="AD137" s="1"/>
  <c r="R137"/>
  <c r="Q137"/>
  <c r="N137"/>
  <c r="M137"/>
  <c r="J137"/>
  <c r="E137"/>
  <c r="D137"/>
  <c r="C137"/>
  <c r="A137"/>
  <c r="AC136"/>
  <c r="AA136"/>
  <c r="Y136"/>
  <c r="X136"/>
  <c r="AD136" s="1"/>
  <c r="R136"/>
  <c r="Q136"/>
  <c r="N136"/>
  <c r="M136"/>
  <c r="J136"/>
  <c r="E136"/>
  <c r="D136"/>
  <c r="C136"/>
  <c r="A136"/>
  <c r="AC135"/>
  <c r="AA135"/>
  <c r="Y135"/>
  <c r="X135"/>
  <c r="AD135" s="1"/>
  <c r="R135"/>
  <c r="Q135"/>
  <c r="N135"/>
  <c r="M135"/>
  <c r="J135"/>
  <c r="E135"/>
  <c r="D135"/>
  <c r="C135"/>
  <c r="A135"/>
  <c r="AC134"/>
  <c r="AA134"/>
  <c r="Y134"/>
  <c r="X134"/>
  <c r="AD134" s="1"/>
  <c r="R134"/>
  <c r="Q134"/>
  <c r="N134"/>
  <c r="M134"/>
  <c r="J134"/>
  <c r="E134"/>
  <c r="D134"/>
  <c r="C134"/>
  <c r="A134"/>
  <c r="AC133"/>
  <c r="AA133"/>
  <c r="Y133"/>
  <c r="X133"/>
  <c r="AD133" s="1"/>
  <c r="R133"/>
  <c r="Q133"/>
  <c r="N133"/>
  <c r="M133"/>
  <c r="J133"/>
  <c r="E133"/>
  <c r="D133"/>
  <c r="C133"/>
  <c r="A133"/>
  <c r="AC132"/>
  <c r="AA132"/>
  <c r="Y132"/>
  <c r="X132"/>
  <c r="AD132" s="1"/>
  <c r="R132"/>
  <c r="Q132"/>
  <c r="N132"/>
  <c r="M132"/>
  <c r="J132"/>
  <c r="E132"/>
  <c r="D132"/>
  <c r="C132"/>
  <c r="A132"/>
  <c r="AC131"/>
  <c r="AA131"/>
  <c r="Y131"/>
  <c r="X131"/>
  <c r="AD131" s="1"/>
  <c r="R131"/>
  <c r="Q131"/>
  <c r="N131"/>
  <c r="M131"/>
  <c r="J131"/>
  <c r="E131"/>
  <c r="D131"/>
  <c r="C131"/>
  <c r="A131"/>
  <c r="AC130"/>
  <c r="AA130"/>
  <c r="Y130"/>
  <c r="X130"/>
  <c r="AD130" s="1"/>
  <c r="R130"/>
  <c r="Q130"/>
  <c r="N130"/>
  <c r="M130"/>
  <c r="J130"/>
  <c r="E130"/>
  <c r="D130"/>
  <c r="C130"/>
  <c r="A130"/>
  <c r="AC129"/>
  <c r="AA129"/>
  <c r="Y129"/>
  <c r="X129"/>
  <c r="AD129" s="1"/>
  <c r="R129"/>
  <c r="Q129"/>
  <c r="N129"/>
  <c r="M129"/>
  <c r="J129"/>
  <c r="E129"/>
  <c r="D129"/>
  <c r="C129"/>
  <c r="A129"/>
  <c r="AC128"/>
  <c r="AA128"/>
  <c r="Y128"/>
  <c r="X128"/>
  <c r="AD128" s="1"/>
  <c r="R128"/>
  <c r="Q128"/>
  <c r="N128"/>
  <c r="M128"/>
  <c r="J128"/>
  <c r="E128"/>
  <c r="D128"/>
  <c r="C128"/>
  <c r="A128"/>
  <c r="AC127"/>
  <c r="AA127"/>
  <c r="Y127"/>
  <c r="X127"/>
  <c r="AD127" s="1"/>
  <c r="R127"/>
  <c r="Q127"/>
  <c r="N127"/>
  <c r="M127"/>
  <c r="J127"/>
  <c r="E127"/>
  <c r="D127"/>
  <c r="C127"/>
  <c r="A127"/>
  <c r="AC126"/>
  <c r="AA126"/>
  <c r="Y126"/>
  <c r="X126"/>
  <c r="AD126" s="1"/>
  <c r="R126"/>
  <c r="Q126"/>
  <c r="N126"/>
  <c r="M126"/>
  <c r="J126"/>
  <c r="E126"/>
  <c r="D126"/>
  <c r="C126"/>
  <c r="A126"/>
  <c r="AC125"/>
  <c r="AA125"/>
  <c r="Y125"/>
  <c r="X125"/>
  <c r="AD125" s="1"/>
  <c r="R125"/>
  <c r="Q125"/>
  <c r="N125"/>
  <c r="M125"/>
  <c r="J125"/>
  <c r="E125"/>
  <c r="D125"/>
  <c r="C125"/>
  <c r="A125"/>
  <c r="AC124"/>
  <c r="AA124"/>
  <c r="Y124"/>
  <c r="X124"/>
  <c r="AD124" s="1"/>
  <c r="R124"/>
  <c r="Q124"/>
  <c r="N124"/>
  <c r="M124"/>
  <c r="J124"/>
  <c r="E124"/>
  <c r="D124"/>
  <c r="C124"/>
  <c r="A124"/>
  <c r="AC123"/>
  <c r="AA123"/>
  <c r="Y123"/>
  <c r="X123"/>
  <c r="AD123" s="1"/>
  <c r="R123"/>
  <c r="Q123"/>
  <c r="N123"/>
  <c r="M123"/>
  <c r="J123"/>
  <c r="E123"/>
  <c r="D123"/>
  <c r="C123"/>
  <c r="A123"/>
  <c r="AC122"/>
  <c r="AA122"/>
  <c r="Y122"/>
  <c r="X122"/>
  <c r="AD122" s="1"/>
  <c r="R122"/>
  <c r="Q122"/>
  <c r="N122"/>
  <c r="M122"/>
  <c r="J122"/>
  <c r="E122"/>
  <c r="D122"/>
  <c r="C122"/>
  <c r="A122"/>
  <c r="AC121"/>
  <c r="AA121"/>
  <c r="Y121"/>
  <c r="X121"/>
  <c r="AD121" s="1"/>
  <c r="R121"/>
  <c r="Q121"/>
  <c r="N121"/>
  <c r="M121"/>
  <c r="J121"/>
  <c r="E121"/>
  <c r="D121"/>
  <c r="C121"/>
  <c r="A121"/>
  <c r="AC120"/>
  <c r="AA120"/>
  <c r="X120"/>
  <c r="AD120" s="1"/>
  <c r="R120"/>
  <c r="Q120"/>
  <c r="N120"/>
  <c r="M120"/>
  <c r="J120"/>
  <c r="E120"/>
  <c r="Y120" s="1"/>
  <c r="D120"/>
  <c r="C120"/>
  <c r="A120"/>
  <c r="AC119"/>
  <c r="AA119"/>
  <c r="X119"/>
  <c r="AD119" s="1"/>
  <c r="R119"/>
  <c r="Q119"/>
  <c r="N119"/>
  <c r="M119"/>
  <c r="J119"/>
  <c r="E119"/>
  <c r="Y119" s="1"/>
  <c r="D119"/>
  <c r="C119"/>
  <c r="A119"/>
  <c r="AD118"/>
  <c r="AC118"/>
  <c r="AA118"/>
  <c r="X118"/>
  <c r="R118"/>
  <c r="Q118"/>
  <c r="N118"/>
  <c r="M118"/>
  <c r="J118"/>
  <c r="E118"/>
  <c r="Y118" s="1"/>
  <c r="D118"/>
  <c r="C118"/>
  <c r="A118"/>
  <c r="AC117"/>
  <c r="AA117"/>
  <c r="Y117"/>
  <c r="X117"/>
  <c r="AD117" s="1"/>
  <c r="R117"/>
  <c r="Q117"/>
  <c r="N117"/>
  <c r="M117"/>
  <c r="J117"/>
  <c r="E117"/>
  <c r="D117"/>
  <c r="C117"/>
  <c r="A117"/>
  <c r="AC116"/>
  <c r="AA116"/>
  <c r="Y116"/>
  <c r="X116"/>
  <c r="AD116" s="1"/>
  <c r="R116"/>
  <c r="Q116"/>
  <c r="N116"/>
  <c r="M116"/>
  <c r="J116"/>
  <c r="E116"/>
  <c r="D116"/>
  <c r="C116"/>
  <c r="A116"/>
  <c r="AC115"/>
  <c r="AA115"/>
  <c r="X115"/>
  <c r="AD115" s="1"/>
  <c r="R115"/>
  <c r="Q115"/>
  <c r="N115"/>
  <c r="M115"/>
  <c r="J115"/>
  <c r="E115"/>
  <c r="Y115" s="1"/>
  <c r="D115"/>
  <c r="C115"/>
  <c r="A115"/>
  <c r="AC114"/>
  <c r="AA114"/>
  <c r="Y114"/>
  <c r="X114"/>
  <c r="AD114" s="1"/>
  <c r="R114"/>
  <c r="Q114"/>
  <c r="N114"/>
  <c r="M114"/>
  <c r="J114"/>
  <c r="E114"/>
  <c r="D114"/>
  <c r="C114"/>
  <c r="A114"/>
  <c r="AC113"/>
  <c r="AA113"/>
  <c r="Y113"/>
  <c r="X113"/>
  <c r="AD113" s="1"/>
  <c r="R113"/>
  <c r="Q113"/>
  <c r="N113"/>
  <c r="M113"/>
  <c r="J113"/>
  <c r="E113"/>
  <c r="D113"/>
  <c r="C113"/>
  <c r="A113"/>
  <c r="AC112"/>
  <c r="AA112"/>
  <c r="X112"/>
  <c r="AD112" s="1"/>
  <c r="R112"/>
  <c r="Q112"/>
  <c r="N112"/>
  <c r="M112"/>
  <c r="J112"/>
  <c r="E112"/>
  <c r="Y112" s="1"/>
  <c r="D112"/>
  <c r="C112"/>
  <c r="A112"/>
  <c r="AC111"/>
  <c r="AA111"/>
  <c r="X111"/>
  <c r="AD111" s="1"/>
  <c r="R111"/>
  <c r="Q111"/>
  <c r="N111"/>
  <c r="M111"/>
  <c r="J111"/>
  <c r="E111"/>
  <c r="Y111" s="1"/>
  <c r="D111"/>
  <c r="C111"/>
  <c r="A111"/>
  <c r="AD110"/>
  <c r="AC110"/>
  <c r="AA110"/>
  <c r="X110"/>
  <c r="R110"/>
  <c r="Q110"/>
  <c r="N110"/>
  <c r="M110"/>
  <c r="J110"/>
  <c r="E110"/>
  <c r="Y110" s="1"/>
  <c r="D110"/>
  <c r="C110"/>
  <c r="A110"/>
  <c r="AC109"/>
  <c r="AA109"/>
  <c r="Y109"/>
  <c r="X109"/>
  <c r="AD109" s="1"/>
  <c r="R109"/>
  <c r="Q109"/>
  <c r="N109"/>
  <c r="M109"/>
  <c r="J109"/>
  <c r="E109"/>
  <c r="D109"/>
  <c r="C109"/>
  <c r="A109"/>
  <c r="AC108"/>
  <c r="AA108"/>
  <c r="Y108"/>
  <c r="X108"/>
  <c r="AD108" s="1"/>
  <c r="R108"/>
  <c r="Q108"/>
  <c r="N108"/>
  <c r="M108"/>
  <c r="J108"/>
  <c r="E108"/>
  <c r="D108"/>
  <c r="C108"/>
  <c r="A108"/>
  <c r="AC107"/>
  <c r="AA107"/>
  <c r="Y107"/>
  <c r="X107"/>
  <c r="AD107" s="1"/>
  <c r="R107"/>
  <c r="Q107"/>
  <c r="N107"/>
  <c r="M107"/>
  <c r="J107"/>
  <c r="E107"/>
  <c r="D107"/>
  <c r="C107"/>
  <c r="A107"/>
  <c r="AC106"/>
  <c r="AA106"/>
  <c r="Y106"/>
  <c r="X106"/>
  <c r="AD106" s="1"/>
  <c r="R106"/>
  <c r="Q106"/>
  <c r="N106"/>
  <c r="M106"/>
  <c r="J106"/>
  <c r="E106"/>
  <c r="D106"/>
  <c r="C106"/>
  <c r="A106"/>
  <c r="AC105"/>
  <c r="AA105"/>
  <c r="X105"/>
  <c r="AD105" s="1"/>
  <c r="R105"/>
  <c r="Q105"/>
  <c r="N105"/>
  <c r="M105"/>
  <c r="J105"/>
  <c r="E105"/>
  <c r="Y105" s="1"/>
  <c r="D105"/>
  <c r="C105"/>
  <c r="A105"/>
  <c r="AC104"/>
  <c r="AA104"/>
  <c r="Y104"/>
  <c r="X104"/>
  <c r="AD104" s="1"/>
  <c r="R104"/>
  <c r="Q104"/>
  <c r="N104"/>
  <c r="M104"/>
  <c r="J104"/>
  <c r="E104"/>
  <c r="D104"/>
  <c r="C104"/>
  <c r="A104"/>
  <c r="AC103"/>
  <c r="AA103"/>
  <c r="Y103"/>
  <c r="X103"/>
  <c r="AD103" s="1"/>
  <c r="R103"/>
  <c r="Q103"/>
  <c r="N103"/>
  <c r="M103"/>
  <c r="J103"/>
  <c r="E103"/>
  <c r="D103"/>
  <c r="C103"/>
  <c r="A103"/>
  <c r="AC102"/>
  <c r="AA102"/>
  <c r="Y102"/>
  <c r="X102"/>
  <c r="AD102" s="1"/>
  <c r="R102"/>
  <c r="Q102"/>
  <c r="N102"/>
  <c r="M102"/>
  <c r="J102"/>
  <c r="E102"/>
  <c r="D102"/>
  <c r="C102"/>
  <c r="A102"/>
  <c r="AC101"/>
  <c r="AA101"/>
  <c r="Y101"/>
  <c r="X101"/>
  <c r="AD101" s="1"/>
  <c r="R101"/>
  <c r="Q101"/>
  <c r="N101"/>
  <c r="M101"/>
  <c r="J101"/>
  <c r="E101"/>
  <c r="D101"/>
  <c r="C101"/>
  <c r="A101"/>
  <c r="AC100"/>
  <c r="AA100"/>
  <c r="Y100"/>
  <c r="X100"/>
  <c r="AD100" s="1"/>
  <c r="R100"/>
  <c r="Q100"/>
  <c r="N100"/>
  <c r="M100"/>
  <c r="J100"/>
  <c r="E100"/>
  <c r="D100"/>
  <c r="C100"/>
  <c r="A100"/>
  <c r="AC99"/>
  <c r="AA99"/>
  <c r="Y99"/>
  <c r="X99"/>
  <c r="AD99" s="1"/>
  <c r="R99"/>
  <c r="Q99"/>
  <c r="N99"/>
  <c r="M99"/>
  <c r="J99"/>
  <c r="E99"/>
  <c r="D99"/>
  <c r="C99"/>
  <c r="A99"/>
  <c r="AC98"/>
  <c r="AA98"/>
  <c r="Y98"/>
  <c r="X98"/>
  <c r="AD98" s="1"/>
  <c r="R98"/>
  <c r="Q98"/>
  <c r="N98"/>
  <c r="M98"/>
  <c r="J98"/>
  <c r="E98"/>
  <c r="D98"/>
  <c r="C98"/>
  <c r="A98"/>
  <c r="AC97"/>
  <c r="AA97"/>
  <c r="X97"/>
  <c r="AD97" s="1"/>
  <c r="R97"/>
  <c r="Q97"/>
  <c r="N97"/>
  <c r="M97"/>
  <c r="J97"/>
  <c r="E97"/>
  <c r="Y97" s="1"/>
  <c r="D97"/>
  <c r="C97"/>
  <c r="A97"/>
  <c r="AD96"/>
  <c r="AC96"/>
  <c r="AA96"/>
  <c r="X96"/>
  <c r="R96"/>
  <c r="Q96"/>
  <c r="N96"/>
  <c r="M96"/>
  <c r="J96"/>
  <c r="E96"/>
  <c r="Y96" s="1"/>
  <c r="D96"/>
  <c r="C96"/>
  <c r="A96"/>
  <c r="AC95"/>
  <c r="AA95"/>
  <c r="X95"/>
  <c r="AD95" s="1"/>
  <c r="R95"/>
  <c r="Q95"/>
  <c r="N95"/>
  <c r="M95"/>
  <c r="J95"/>
  <c r="E95"/>
  <c r="Y95" s="1"/>
  <c r="D95"/>
  <c r="C95"/>
  <c r="A95"/>
  <c r="AC94"/>
  <c r="AA94"/>
  <c r="X94"/>
  <c r="AD94" s="1"/>
  <c r="R94"/>
  <c r="Q94"/>
  <c r="N94"/>
  <c r="M94"/>
  <c r="J94"/>
  <c r="E94"/>
  <c r="Y94" s="1"/>
  <c r="D94"/>
  <c r="C94"/>
  <c r="A94"/>
  <c r="AC93"/>
  <c r="AA93"/>
  <c r="X93"/>
  <c r="AD93" s="1"/>
  <c r="R93"/>
  <c r="Q93"/>
  <c r="N93"/>
  <c r="M93"/>
  <c r="J93"/>
  <c r="E93"/>
  <c r="Y93" s="1"/>
  <c r="D93"/>
  <c r="C93"/>
  <c r="A93"/>
  <c r="AD92"/>
  <c r="AC92"/>
  <c r="AA92"/>
  <c r="X92"/>
  <c r="R92"/>
  <c r="Q92"/>
  <c r="N92"/>
  <c r="M92"/>
  <c r="J92"/>
  <c r="E92"/>
  <c r="Y92" s="1"/>
  <c r="D92"/>
  <c r="C92"/>
  <c r="A92"/>
  <c r="AC91"/>
  <c r="AA91"/>
  <c r="Y91"/>
  <c r="X91"/>
  <c r="AD91" s="1"/>
  <c r="R91"/>
  <c r="Q91"/>
  <c r="N91"/>
  <c r="M91"/>
  <c r="J91"/>
  <c r="E91"/>
  <c r="D91"/>
  <c r="C91"/>
  <c r="A91"/>
  <c r="AC90"/>
  <c r="AA90"/>
  <c r="Y90"/>
  <c r="X90"/>
  <c r="AD90" s="1"/>
  <c r="R90"/>
  <c r="Q90"/>
  <c r="N90"/>
  <c r="M90"/>
  <c r="J90"/>
  <c r="E90"/>
  <c r="D90"/>
  <c r="C90"/>
  <c r="A90"/>
  <c r="AC89"/>
  <c r="AA89"/>
  <c r="Y89"/>
  <c r="X89"/>
  <c r="AD89" s="1"/>
  <c r="R89"/>
  <c r="Q89"/>
  <c r="N89"/>
  <c r="M89"/>
  <c r="J89"/>
  <c r="E89"/>
  <c r="D89"/>
  <c r="C89"/>
  <c r="A89"/>
  <c r="AC88"/>
  <c r="AA88"/>
  <c r="Y88"/>
  <c r="X88"/>
  <c r="AD88" s="1"/>
  <c r="R88"/>
  <c r="Q88"/>
  <c r="N88"/>
  <c r="M88"/>
  <c r="J88"/>
  <c r="E88"/>
  <c r="D88"/>
  <c r="C88"/>
  <c r="A88"/>
  <c r="AC87"/>
  <c r="AA87"/>
  <c r="Y87"/>
  <c r="X87"/>
  <c r="AD87" s="1"/>
  <c r="R87"/>
  <c r="Q87"/>
  <c r="N87"/>
  <c r="M87"/>
  <c r="J87"/>
  <c r="E87"/>
  <c r="D87"/>
  <c r="C87"/>
  <c r="A87"/>
  <c r="AC86"/>
  <c r="AA86"/>
  <c r="Y86"/>
  <c r="X86"/>
  <c r="AD86" s="1"/>
  <c r="R86"/>
  <c r="Q86"/>
  <c r="N86"/>
  <c r="M86"/>
  <c r="J86"/>
  <c r="E86"/>
  <c r="D86"/>
  <c r="C86"/>
  <c r="A86"/>
  <c r="AC85"/>
  <c r="AA85"/>
  <c r="Y85"/>
  <c r="X85"/>
  <c r="AD85" s="1"/>
  <c r="R85"/>
  <c r="Q85"/>
  <c r="N85"/>
  <c r="M85"/>
  <c r="J85"/>
  <c r="E85"/>
  <c r="D85"/>
  <c r="C85"/>
  <c r="A85"/>
  <c r="AC84"/>
  <c r="AA84"/>
  <c r="X84"/>
  <c r="AD84" s="1"/>
  <c r="R84"/>
  <c r="Q84"/>
  <c r="N84"/>
  <c r="M84"/>
  <c r="J84"/>
  <c r="E84"/>
  <c r="Y84" s="1"/>
  <c r="D84"/>
  <c r="C84"/>
  <c r="A84"/>
  <c r="AC83"/>
  <c r="AA83"/>
  <c r="X83"/>
  <c r="AD83" s="1"/>
  <c r="R83"/>
  <c r="Q83"/>
  <c r="N83"/>
  <c r="M83"/>
  <c r="J83"/>
  <c r="E83"/>
  <c r="Y83" s="1"/>
  <c r="D83"/>
  <c r="C83"/>
  <c r="A83"/>
  <c r="AC82"/>
  <c r="AA82"/>
  <c r="Y82"/>
  <c r="X82"/>
  <c r="AD82" s="1"/>
  <c r="R82"/>
  <c r="Q82"/>
  <c r="N82"/>
  <c r="M82"/>
  <c r="J82"/>
  <c r="E82"/>
  <c r="D82"/>
  <c r="C82"/>
  <c r="A82"/>
  <c r="AC81"/>
  <c r="AA81"/>
  <c r="Y81"/>
  <c r="X81"/>
  <c r="AD81" s="1"/>
  <c r="R81"/>
  <c r="Q81"/>
  <c r="N81"/>
  <c r="M81"/>
  <c r="J81"/>
  <c r="E81"/>
  <c r="D81"/>
  <c r="C81"/>
  <c r="A81"/>
  <c r="AC80"/>
  <c r="AA80"/>
  <c r="Y80"/>
  <c r="X80"/>
  <c r="AD80" s="1"/>
  <c r="R80"/>
  <c r="Q80"/>
  <c r="N80"/>
  <c r="M80"/>
  <c r="J80"/>
  <c r="E80"/>
  <c r="D80"/>
  <c r="C80"/>
  <c r="A80"/>
  <c r="AC79"/>
  <c r="AA79"/>
  <c r="Y79"/>
  <c r="X79"/>
  <c r="AD79" s="1"/>
  <c r="R79"/>
  <c r="Q79"/>
  <c r="N79"/>
  <c r="M79"/>
  <c r="J79"/>
  <c r="E79"/>
  <c r="D79"/>
  <c r="C79"/>
  <c r="A79"/>
  <c r="AC78"/>
  <c r="AA78"/>
  <c r="Y78"/>
  <c r="X78"/>
  <c r="AD78" s="1"/>
  <c r="R78"/>
  <c r="Q78"/>
  <c r="N78"/>
  <c r="M78"/>
  <c r="J78"/>
  <c r="E78"/>
  <c r="D78"/>
  <c r="C78"/>
  <c r="A78"/>
  <c r="AC77"/>
  <c r="AA77"/>
  <c r="Y77"/>
  <c r="X77"/>
  <c r="AD77" s="1"/>
  <c r="R77"/>
  <c r="Q77"/>
  <c r="N77"/>
  <c r="M77"/>
  <c r="J77"/>
  <c r="E77"/>
  <c r="D77"/>
  <c r="C77"/>
  <c r="A77"/>
  <c r="AC76"/>
  <c r="AA76"/>
  <c r="Y76"/>
  <c r="X76"/>
  <c r="AD76" s="1"/>
  <c r="R76"/>
  <c r="Q76"/>
  <c r="N76"/>
  <c r="M76"/>
  <c r="J76"/>
  <c r="E76"/>
  <c r="D76"/>
  <c r="C76"/>
  <c r="A76"/>
  <c r="AC75"/>
  <c r="AA75"/>
  <c r="Y75"/>
  <c r="X75"/>
  <c r="AD75" s="1"/>
  <c r="R75"/>
  <c r="Q75"/>
  <c r="N75"/>
  <c r="M75"/>
  <c r="J75"/>
  <c r="E75"/>
  <c r="D75"/>
  <c r="C75"/>
  <c r="A75"/>
  <c r="AC74"/>
  <c r="AA74"/>
  <c r="Y74"/>
  <c r="X74"/>
  <c r="AD74" s="1"/>
  <c r="R74"/>
  <c r="Q74"/>
  <c r="N74"/>
  <c r="M74"/>
  <c r="J74"/>
  <c r="E74"/>
  <c r="D74"/>
  <c r="C74"/>
  <c r="A74"/>
  <c r="AC73"/>
  <c r="AA73"/>
  <c r="Y73"/>
  <c r="X73"/>
  <c r="AD73" s="1"/>
  <c r="R73"/>
  <c r="Q73"/>
  <c r="N73"/>
  <c r="M73"/>
  <c r="J73"/>
  <c r="E73"/>
  <c r="D73"/>
  <c r="C73"/>
  <c r="A73"/>
  <c r="AC72"/>
  <c r="AA72"/>
  <c r="Y72"/>
  <c r="X72"/>
  <c r="AD72" s="1"/>
  <c r="R72"/>
  <c r="Q72"/>
  <c r="N72"/>
  <c r="M72"/>
  <c r="J72"/>
  <c r="E72"/>
  <c r="D72"/>
  <c r="C72"/>
  <c r="A72"/>
  <c r="AC71"/>
  <c r="AA71"/>
  <c r="X71"/>
  <c r="AD71" s="1"/>
  <c r="R71"/>
  <c r="Q71"/>
  <c r="N71"/>
  <c r="M71"/>
  <c r="J71"/>
  <c r="E71"/>
  <c r="Y71" s="1"/>
  <c r="D71"/>
  <c r="C71"/>
  <c r="A71"/>
  <c r="AD70"/>
  <c r="AC70"/>
  <c r="AA70"/>
  <c r="X70"/>
  <c r="R70"/>
  <c r="Q70"/>
  <c r="N70"/>
  <c r="M70"/>
  <c r="J70"/>
  <c r="E70"/>
  <c r="Y70" s="1"/>
  <c r="D70"/>
  <c r="C70"/>
  <c r="A70"/>
  <c r="AC69"/>
  <c r="AA69"/>
  <c r="X69"/>
  <c r="AD69" s="1"/>
  <c r="R69"/>
  <c r="Q69"/>
  <c r="N69"/>
  <c r="M69"/>
  <c r="J69"/>
  <c r="E69"/>
  <c r="Y69" s="1"/>
  <c r="D69"/>
  <c r="C69"/>
  <c r="A69"/>
  <c r="AD68"/>
  <c r="AC68"/>
  <c r="AA68"/>
  <c r="X68"/>
  <c r="R68"/>
  <c r="Q68"/>
  <c r="N68"/>
  <c r="M68"/>
  <c r="J68"/>
  <c r="E68"/>
  <c r="Y68" s="1"/>
  <c r="D68"/>
  <c r="C68"/>
  <c r="A68"/>
  <c r="AC67"/>
  <c r="AA67"/>
  <c r="X67"/>
  <c r="AD67" s="1"/>
  <c r="R67"/>
  <c r="Q67"/>
  <c r="N67"/>
  <c r="M67"/>
  <c r="J67"/>
  <c r="E67"/>
  <c r="Y67" s="1"/>
  <c r="D67"/>
  <c r="C67"/>
  <c r="A67"/>
  <c r="AD66"/>
  <c r="AC66"/>
  <c r="AA66"/>
  <c r="X66"/>
  <c r="R66"/>
  <c r="Q66"/>
  <c r="N66"/>
  <c r="M66"/>
  <c r="J66"/>
  <c r="E66"/>
  <c r="Y66" s="1"/>
  <c r="D66"/>
  <c r="C66"/>
  <c r="A66"/>
  <c r="AC65"/>
  <c r="AA65"/>
  <c r="X65"/>
  <c r="AD65" s="1"/>
  <c r="R65"/>
  <c r="Q65"/>
  <c r="N65"/>
  <c r="M65"/>
  <c r="J65"/>
  <c r="E65"/>
  <c r="Y65" s="1"/>
  <c r="D65"/>
  <c r="C65"/>
  <c r="A65"/>
  <c r="AD64"/>
  <c r="AC64"/>
  <c r="AA64"/>
  <c r="X64"/>
  <c r="R64"/>
  <c r="Q64"/>
  <c r="N64"/>
  <c r="M64"/>
  <c r="J64"/>
  <c r="E64"/>
  <c r="Y64" s="1"/>
  <c r="D64"/>
  <c r="C64"/>
  <c r="A64"/>
  <c r="AC63"/>
  <c r="AA63"/>
  <c r="X63"/>
  <c r="AD63" s="1"/>
  <c r="R63"/>
  <c r="Q63"/>
  <c r="N63"/>
  <c r="M63"/>
  <c r="J63"/>
  <c r="E63"/>
  <c r="Y63" s="1"/>
  <c r="D63"/>
  <c r="C63"/>
  <c r="A63"/>
  <c r="AD62"/>
  <c r="AC62"/>
  <c r="AA62"/>
  <c r="X62"/>
  <c r="R62"/>
  <c r="Q62"/>
  <c r="N62"/>
  <c r="M62"/>
  <c r="J62"/>
  <c r="E62"/>
  <c r="Y62" s="1"/>
  <c r="D62"/>
  <c r="C62"/>
  <c r="A62"/>
  <c r="AC61"/>
  <c r="AA61"/>
  <c r="X61"/>
  <c r="AD61" s="1"/>
  <c r="R61"/>
  <c r="Q61"/>
  <c r="N61"/>
  <c r="M61"/>
  <c r="J61"/>
  <c r="E61"/>
  <c r="Y61" s="1"/>
  <c r="D61"/>
  <c r="C61"/>
  <c r="A61"/>
  <c r="AD60"/>
  <c r="AC60"/>
  <c r="AA60"/>
  <c r="X60"/>
  <c r="R60"/>
  <c r="Q60"/>
  <c r="N60"/>
  <c r="M60"/>
  <c r="J60"/>
  <c r="E60"/>
  <c r="Y60" s="1"/>
  <c r="D60"/>
  <c r="C60"/>
  <c r="A60"/>
  <c r="AC59"/>
  <c r="AA59"/>
  <c r="X59"/>
  <c r="AD59" s="1"/>
  <c r="R59"/>
  <c r="Q59"/>
  <c r="N59"/>
  <c r="M59"/>
  <c r="J59"/>
  <c r="E59"/>
  <c r="Y59" s="1"/>
  <c r="D59"/>
  <c r="C59"/>
  <c r="A59"/>
  <c r="AD58"/>
  <c r="AC58"/>
  <c r="AA58"/>
  <c r="X58"/>
  <c r="R58"/>
  <c r="Q58"/>
  <c r="N58"/>
  <c r="M58"/>
  <c r="J58"/>
  <c r="E58"/>
  <c r="Y58" s="1"/>
  <c r="D58"/>
  <c r="C58"/>
  <c r="A58"/>
  <c r="AC57"/>
  <c r="AA57"/>
  <c r="X57"/>
  <c r="AD57" s="1"/>
  <c r="R57"/>
  <c r="Q57"/>
  <c r="N57"/>
  <c r="M57"/>
  <c r="J57"/>
  <c r="E57"/>
  <c r="Y57" s="1"/>
  <c r="D57"/>
  <c r="C57"/>
  <c r="A57"/>
  <c r="AD56"/>
  <c r="AC56"/>
  <c r="AA56"/>
  <c r="X56"/>
  <c r="R56"/>
  <c r="Q56"/>
  <c r="N56"/>
  <c r="M56"/>
  <c r="J56"/>
  <c r="E56"/>
  <c r="Y56" s="1"/>
  <c r="D56"/>
  <c r="C56"/>
  <c r="A56"/>
  <c r="AC55"/>
  <c r="AA55"/>
  <c r="X55"/>
  <c r="AD55" s="1"/>
  <c r="R55"/>
  <c r="Q55"/>
  <c r="N55"/>
  <c r="M55"/>
  <c r="J55"/>
  <c r="E55"/>
  <c r="Y55" s="1"/>
  <c r="D55"/>
  <c r="C55"/>
  <c r="A55"/>
  <c r="AD54"/>
  <c r="AC54"/>
  <c r="AA54"/>
  <c r="X54"/>
  <c r="R54"/>
  <c r="Q54"/>
  <c r="N54"/>
  <c r="M54"/>
  <c r="J54"/>
  <c r="E54"/>
  <c r="Y54" s="1"/>
  <c r="D54"/>
  <c r="C54"/>
  <c r="A54"/>
  <c r="AC53"/>
  <c r="AA53"/>
  <c r="X53"/>
  <c r="AD53" s="1"/>
  <c r="R53"/>
  <c r="Q53"/>
  <c r="N53"/>
  <c r="M53"/>
  <c r="J53"/>
  <c r="E53"/>
  <c r="Y53" s="1"/>
  <c r="D53"/>
  <c r="C53"/>
  <c r="A53"/>
  <c r="AD52"/>
  <c r="AC52"/>
  <c r="AA52"/>
  <c r="X52"/>
  <c r="R52"/>
  <c r="Q52"/>
  <c r="N52"/>
  <c r="M52"/>
  <c r="J52"/>
  <c r="E52"/>
  <c r="Y52" s="1"/>
  <c r="D52"/>
  <c r="C52"/>
  <c r="A52"/>
  <c r="AC51"/>
  <c r="AA51"/>
  <c r="Y51"/>
  <c r="X51"/>
  <c r="AD51" s="1"/>
  <c r="R51"/>
  <c r="Q51"/>
  <c r="N51"/>
  <c r="M51"/>
  <c r="J51"/>
  <c r="E51"/>
  <c r="D51"/>
  <c r="C51"/>
  <c r="A51"/>
  <c r="AC50"/>
  <c r="AA50"/>
  <c r="Y50"/>
  <c r="X50"/>
  <c r="AD50" s="1"/>
  <c r="R50"/>
  <c r="Q50"/>
  <c r="N50"/>
  <c r="M50"/>
  <c r="J50"/>
  <c r="E50"/>
  <c r="D50"/>
  <c r="C50"/>
  <c r="A50"/>
  <c r="AC49"/>
  <c r="AA49"/>
  <c r="X49"/>
  <c r="AD49" s="1"/>
  <c r="R49"/>
  <c r="Q49"/>
  <c r="N49"/>
  <c r="M49"/>
  <c r="J49"/>
  <c r="E49"/>
  <c r="Y49" s="1"/>
  <c r="D49"/>
  <c r="C49"/>
  <c r="A49"/>
  <c r="AC48"/>
  <c r="AA48"/>
  <c r="Y48"/>
  <c r="X48"/>
  <c r="AD48" s="1"/>
  <c r="R48"/>
  <c r="Q48"/>
  <c r="N48"/>
  <c r="M48"/>
  <c r="J48"/>
  <c r="E48"/>
  <c r="D48"/>
  <c r="C48"/>
  <c r="A48"/>
  <c r="AC47"/>
  <c r="AA47"/>
  <c r="Y47"/>
  <c r="X47"/>
  <c r="AD47" s="1"/>
  <c r="R47"/>
  <c r="Q47"/>
  <c r="N47"/>
  <c r="M47"/>
  <c r="J47"/>
  <c r="E47"/>
  <c r="D47"/>
  <c r="C47"/>
  <c r="A47"/>
  <c r="AD46"/>
  <c r="AC46"/>
  <c r="AA46"/>
  <c r="X46"/>
  <c r="R46"/>
  <c r="Q46"/>
  <c r="N46"/>
  <c r="M46"/>
  <c r="J46"/>
  <c r="E46"/>
  <c r="Y46" s="1"/>
  <c r="D46"/>
  <c r="C46"/>
  <c r="A46"/>
  <c r="AC45"/>
  <c r="AA45"/>
  <c r="X45"/>
  <c r="AD45" s="1"/>
  <c r="R45"/>
  <c r="Q45"/>
  <c r="N45"/>
  <c r="M45"/>
  <c r="J45"/>
  <c r="E45"/>
  <c r="Y45" s="1"/>
  <c r="D45"/>
  <c r="C45"/>
  <c r="A45"/>
  <c r="AD44"/>
  <c r="AC44"/>
  <c r="AA44"/>
  <c r="X44"/>
  <c r="R44"/>
  <c r="Q44"/>
  <c r="N44"/>
  <c r="M44"/>
  <c r="J44"/>
  <c r="E44"/>
  <c r="Y44" s="1"/>
  <c r="D44"/>
  <c r="C44"/>
  <c r="A44"/>
  <c r="AC43"/>
  <c r="AA43"/>
  <c r="X43"/>
  <c r="AD43" s="1"/>
  <c r="R43"/>
  <c r="Q43"/>
  <c r="N43"/>
  <c r="M43"/>
  <c r="J43"/>
  <c r="E43"/>
  <c r="Y43" s="1"/>
  <c r="D43"/>
  <c r="C43"/>
  <c r="A43"/>
  <c r="AC42"/>
  <c r="AA42"/>
  <c r="Y42"/>
  <c r="X42"/>
  <c r="AD42" s="1"/>
  <c r="R42"/>
  <c r="Q42"/>
  <c r="N42"/>
  <c r="M42"/>
  <c r="J42"/>
  <c r="E42"/>
  <c r="D42"/>
  <c r="C42"/>
  <c r="A42"/>
  <c r="AC41"/>
  <c r="AA41"/>
  <c r="Y41"/>
  <c r="X41"/>
  <c r="AD41" s="1"/>
  <c r="R41"/>
  <c r="Q41"/>
  <c r="N41"/>
  <c r="M41"/>
  <c r="J41"/>
  <c r="E41"/>
  <c r="D41"/>
  <c r="C41"/>
  <c r="A41"/>
  <c r="AD40"/>
  <c r="AC40"/>
  <c r="AA40"/>
  <c r="X40"/>
  <c r="R40"/>
  <c r="Q40"/>
  <c r="N40"/>
  <c r="M40"/>
  <c r="J40"/>
  <c r="E40"/>
  <c r="Y40" s="1"/>
  <c r="D40"/>
  <c r="C40"/>
  <c r="A40"/>
  <c r="AC39"/>
  <c r="AA39"/>
  <c r="X39"/>
  <c r="AD39" s="1"/>
  <c r="R39"/>
  <c r="Q39"/>
  <c r="N39"/>
  <c r="M39"/>
  <c r="J39"/>
  <c r="E39"/>
  <c r="Y39" s="1"/>
  <c r="D39"/>
  <c r="C39"/>
  <c r="A39"/>
  <c r="AD38"/>
  <c r="AC38"/>
  <c r="AA38"/>
  <c r="X38"/>
  <c r="R38"/>
  <c r="Q38"/>
  <c r="N38"/>
  <c r="M38"/>
  <c r="J38"/>
  <c r="E38"/>
  <c r="Y38" s="1"/>
  <c r="D38"/>
  <c r="C38"/>
  <c r="A38"/>
  <c r="AC37"/>
  <c r="AA37"/>
  <c r="X37"/>
  <c r="AD37" s="1"/>
  <c r="R37"/>
  <c r="Q37"/>
  <c r="N37"/>
  <c r="M37"/>
  <c r="J37"/>
  <c r="E37"/>
  <c r="Y37" s="1"/>
  <c r="D37"/>
  <c r="C37"/>
  <c r="A37"/>
  <c r="AD36"/>
  <c r="AC36"/>
  <c r="AA36"/>
  <c r="X36"/>
  <c r="R36"/>
  <c r="Q36"/>
  <c r="N36"/>
  <c r="M36"/>
  <c r="J36"/>
  <c r="E36"/>
  <c r="Y36" s="1"/>
  <c r="D36"/>
  <c r="C36"/>
  <c r="A36"/>
  <c r="AC35"/>
  <c r="AA35"/>
  <c r="X35"/>
  <c r="AD35" s="1"/>
  <c r="R35"/>
  <c r="Q35"/>
  <c r="N35"/>
  <c r="M35"/>
  <c r="J35"/>
  <c r="E35"/>
  <c r="Y35" s="1"/>
  <c r="D35"/>
  <c r="C35"/>
  <c r="A35"/>
  <c r="AD34"/>
  <c r="AC34"/>
  <c r="AA34"/>
  <c r="X34"/>
  <c r="R34"/>
  <c r="Q34"/>
  <c r="N34"/>
  <c r="M34"/>
  <c r="J34"/>
  <c r="E34"/>
  <c r="Y34" s="1"/>
  <c r="D34"/>
  <c r="C34"/>
  <c r="A34"/>
  <c r="AC33"/>
  <c r="AA33"/>
  <c r="X33"/>
  <c r="AD33" s="1"/>
  <c r="R33"/>
  <c r="Q33"/>
  <c r="N33"/>
  <c r="M33"/>
  <c r="J33"/>
  <c r="E33"/>
  <c r="Y33" s="1"/>
  <c r="D33"/>
  <c r="C33"/>
  <c r="A33"/>
  <c r="AC32"/>
  <c r="AA32"/>
  <c r="Y32"/>
  <c r="X32"/>
  <c r="AD32" s="1"/>
  <c r="R32"/>
  <c r="Q32"/>
  <c r="N32"/>
  <c r="M32"/>
  <c r="J32"/>
  <c r="E32"/>
  <c r="D32"/>
  <c r="C32"/>
  <c r="A32"/>
  <c r="AC31"/>
  <c r="AA31"/>
  <c r="Y31"/>
  <c r="X31"/>
  <c r="AD31" s="1"/>
  <c r="R31"/>
  <c r="Q31"/>
  <c r="N31"/>
  <c r="M31"/>
  <c r="J31"/>
  <c r="E31"/>
  <c r="D31"/>
  <c r="C31"/>
  <c r="A31"/>
  <c r="AC30"/>
  <c r="AA30"/>
  <c r="Y30"/>
  <c r="X30"/>
  <c r="AD30" s="1"/>
  <c r="R30"/>
  <c r="Q30"/>
  <c r="N30"/>
  <c r="M30"/>
  <c r="J30"/>
  <c r="E30"/>
  <c r="D30"/>
  <c r="C30"/>
  <c r="A30"/>
  <c r="AC29"/>
  <c r="AA29"/>
  <c r="Y29"/>
  <c r="X29"/>
  <c r="AD29" s="1"/>
  <c r="R29"/>
  <c r="Q29"/>
  <c r="N29"/>
  <c r="M29"/>
  <c r="J29"/>
  <c r="E29"/>
  <c r="D29"/>
  <c r="C29"/>
  <c r="A29"/>
  <c r="AC28"/>
  <c r="AA28"/>
  <c r="Y28"/>
  <c r="X28"/>
  <c r="AD28" s="1"/>
  <c r="R28"/>
  <c r="Q28"/>
  <c r="N28"/>
  <c r="M28"/>
  <c r="J28"/>
  <c r="E28"/>
  <c r="D28"/>
  <c r="C28"/>
  <c r="A28"/>
  <c r="AC27"/>
  <c r="AA27"/>
  <c r="Y27"/>
  <c r="X27"/>
  <c r="AD27" s="1"/>
  <c r="R27"/>
  <c r="Q27"/>
  <c r="N27"/>
  <c r="M27"/>
  <c r="J27"/>
  <c r="E27"/>
  <c r="D27"/>
  <c r="C27"/>
  <c r="A27"/>
  <c r="AC26"/>
  <c r="AA26"/>
  <c r="Y26"/>
  <c r="X26"/>
  <c r="AD26" s="1"/>
  <c r="R26"/>
  <c r="Q26"/>
  <c r="N26"/>
  <c r="M26"/>
  <c r="J26"/>
  <c r="E26"/>
  <c r="D26"/>
  <c r="C26"/>
  <c r="A26"/>
  <c r="AC25"/>
  <c r="AA25"/>
  <c r="Y25"/>
  <c r="X25"/>
  <c r="AD25" s="1"/>
  <c r="R25"/>
  <c r="Q25"/>
  <c r="N25"/>
  <c r="M25"/>
  <c r="J25"/>
  <c r="E25"/>
  <c r="D25"/>
  <c r="C25"/>
  <c r="A25"/>
  <c r="AC24"/>
  <c r="AA24"/>
  <c r="Y24"/>
  <c r="X24"/>
  <c r="AD24" s="1"/>
  <c r="R24"/>
  <c r="Q24"/>
  <c r="N24"/>
  <c r="M24"/>
  <c r="J24"/>
  <c r="E24"/>
  <c r="D24"/>
  <c r="C24"/>
  <c r="A24"/>
  <c r="AC23"/>
  <c r="AA23"/>
  <c r="Y23"/>
  <c r="X23"/>
  <c r="AD23" s="1"/>
  <c r="R23"/>
  <c r="Q23"/>
  <c r="N23"/>
  <c r="M23"/>
  <c r="J23"/>
  <c r="E23"/>
  <c r="D23"/>
  <c r="C23"/>
  <c r="A23"/>
  <c r="AC22"/>
  <c r="AA22"/>
  <c r="Y22"/>
  <c r="X22"/>
  <c r="AD22" s="1"/>
  <c r="R22"/>
  <c r="Q22"/>
  <c r="N22"/>
  <c r="M22"/>
  <c r="J22"/>
  <c r="E22"/>
  <c r="D22"/>
  <c r="C22"/>
  <c r="A22"/>
  <c r="AC21"/>
  <c r="AA21"/>
  <c r="Y21"/>
  <c r="X21"/>
  <c r="AD21" s="1"/>
  <c r="R21"/>
  <c r="Q21"/>
  <c r="N21"/>
  <c r="M21"/>
  <c r="J21"/>
  <c r="E21"/>
  <c r="D21"/>
  <c r="C21"/>
  <c r="A21"/>
  <c r="AC20"/>
  <c r="AA20"/>
  <c r="Y20"/>
  <c r="X20"/>
  <c r="AD20" s="1"/>
  <c r="R20"/>
  <c r="Q20"/>
  <c r="N20"/>
  <c r="M20"/>
  <c r="J20"/>
  <c r="E20"/>
  <c r="D20"/>
  <c r="C20"/>
  <c r="A20"/>
  <c r="AD19"/>
  <c r="AC19"/>
  <c r="AA19"/>
  <c r="X19"/>
  <c r="R19"/>
  <c r="Q19"/>
  <c r="N19"/>
  <c r="M19"/>
  <c r="J19"/>
  <c r="E19"/>
  <c r="Y19" s="1"/>
  <c r="D19"/>
  <c r="C19"/>
  <c r="A19"/>
  <c r="AC18"/>
  <c r="AA18"/>
  <c r="X18"/>
  <c r="AD18" s="1"/>
  <c r="R18"/>
  <c r="Q18"/>
  <c r="N18"/>
  <c r="M18"/>
  <c r="J18"/>
  <c r="E18"/>
  <c r="Y18" s="1"/>
  <c r="D18"/>
  <c r="C18"/>
  <c r="A18"/>
  <c r="AC17"/>
  <c r="AA17"/>
  <c r="Y17"/>
  <c r="X17"/>
  <c r="AD17" s="1"/>
  <c r="R17"/>
  <c r="Q17"/>
  <c r="N17"/>
  <c r="M17"/>
  <c r="J17"/>
  <c r="E17"/>
  <c r="D17"/>
  <c r="C17"/>
  <c r="A17"/>
  <c r="AC16"/>
  <c r="AA16"/>
  <c r="Y16"/>
  <c r="X16"/>
  <c r="AD16" s="1"/>
  <c r="R16"/>
  <c r="Q16"/>
  <c r="N16"/>
  <c r="M16"/>
  <c r="J16"/>
  <c r="E16"/>
  <c r="D16"/>
  <c r="C16"/>
  <c r="A16"/>
  <c r="AC15"/>
  <c r="AA15"/>
  <c r="Y15"/>
  <c r="X15"/>
  <c r="AD15" s="1"/>
  <c r="R15"/>
  <c r="Q15"/>
  <c r="N15"/>
  <c r="M15"/>
  <c r="J15"/>
  <c r="E15"/>
  <c r="D15"/>
  <c r="C15"/>
  <c r="A15"/>
  <c r="AC14"/>
  <c r="AA14"/>
  <c r="Y14"/>
  <c r="X14"/>
  <c r="AD14" s="1"/>
  <c r="R14"/>
  <c r="Q14"/>
  <c r="N14"/>
  <c r="M14"/>
  <c r="J14"/>
  <c r="E14"/>
  <c r="D14"/>
  <c r="C14"/>
  <c r="A14"/>
  <c r="AC13"/>
  <c r="AA13"/>
  <c r="Y13"/>
  <c r="X13"/>
  <c r="AD13" s="1"/>
  <c r="R13"/>
  <c r="Q13"/>
  <c r="N13"/>
  <c r="M13"/>
  <c r="J13"/>
  <c r="E13"/>
  <c r="D13"/>
  <c r="C13"/>
  <c r="A13"/>
  <c r="AC12"/>
  <c r="AA12"/>
  <c r="Y12"/>
  <c r="X12"/>
  <c r="AD12" s="1"/>
  <c r="R12"/>
  <c r="Q12"/>
  <c r="N12"/>
  <c r="M12"/>
  <c r="J12"/>
  <c r="E12"/>
  <c r="D12"/>
  <c r="C12"/>
  <c r="A12"/>
  <c r="AC11"/>
  <c r="AA11"/>
  <c r="Y11"/>
  <c r="X11"/>
  <c r="AD11" s="1"/>
  <c r="R11"/>
  <c r="Q11"/>
  <c r="N11"/>
  <c r="M11"/>
  <c r="J11"/>
  <c r="E11"/>
  <c r="D11"/>
  <c r="C11"/>
  <c r="A11"/>
  <c r="AC10"/>
  <c r="AA10"/>
  <c r="Y10"/>
  <c r="X10"/>
  <c r="AD10" s="1"/>
  <c r="R10"/>
  <c r="Q10"/>
  <c r="N10"/>
  <c r="M10"/>
  <c r="J10"/>
  <c r="E10"/>
  <c r="D10"/>
  <c r="C10"/>
  <c r="A10"/>
  <c r="AC9"/>
  <c r="AA9"/>
  <c r="Y9"/>
  <c r="X9"/>
  <c r="AD9" s="1"/>
  <c r="R9"/>
  <c r="Q9"/>
  <c r="N9"/>
  <c r="M9"/>
  <c r="J9"/>
  <c r="E9"/>
  <c r="D9"/>
  <c r="C9"/>
  <c r="A9"/>
  <c r="AC8"/>
  <c r="AA8"/>
  <c r="Y8"/>
  <c r="X8"/>
  <c r="AD8" s="1"/>
  <c r="R8"/>
  <c r="Q8"/>
  <c r="N8"/>
  <c r="M8"/>
  <c r="J8"/>
  <c r="E8"/>
  <c r="D8"/>
  <c r="C8"/>
  <c r="A8"/>
  <c r="AC7"/>
  <c r="AA7"/>
  <c r="Y7"/>
  <c r="X7"/>
  <c r="AD7" s="1"/>
  <c r="R7"/>
  <c r="Q7"/>
  <c r="N7"/>
  <c r="M7"/>
  <c r="J7"/>
  <c r="E7"/>
  <c r="D7"/>
  <c r="C7"/>
  <c r="A7"/>
  <c r="AC6"/>
  <c r="AA6"/>
  <c r="Y6"/>
  <c r="X6"/>
  <c r="AD6" s="1"/>
  <c r="R6"/>
  <c r="Q6"/>
  <c r="N6"/>
  <c r="M6"/>
  <c r="J6"/>
  <c r="E6"/>
  <c r="D6"/>
  <c r="C6"/>
  <c r="A6"/>
  <c r="AC5"/>
  <c r="AA5"/>
  <c r="Y5"/>
  <c r="X5"/>
  <c r="AD5" s="1"/>
  <c r="R5"/>
  <c r="Q5"/>
  <c r="N5"/>
  <c r="M5"/>
  <c r="J5"/>
  <c r="E5"/>
  <c r="D5"/>
  <c r="C5"/>
  <c r="A5"/>
  <c r="AC4"/>
  <c r="AA4"/>
  <c r="Y4"/>
  <c r="X4"/>
  <c r="AD4" s="1"/>
  <c r="R4"/>
  <c r="Q4"/>
  <c r="N4"/>
  <c r="M4"/>
  <c r="J4"/>
  <c r="E4"/>
  <c r="D4"/>
  <c r="C4"/>
  <c r="A4"/>
  <c r="AC3"/>
  <c r="AA3"/>
  <c r="Y3"/>
  <c r="X3"/>
  <c r="AD3" s="1"/>
  <c r="R3"/>
  <c r="Q3"/>
  <c r="N3"/>
  <c r="M3"/>
  <c r="J3"/>
  <c r="E3"/>
  <c r="D3"/>
  <c r="C3"/>
  <c r="A3"/>
  <c r="AC2"/>
  <c r="AA2"/>
  <c r="Y2"/>
  <c r="X2"/>
  <c r="AD2" s="1"/>
  <c r="R2"/>
  <c r="Q2"/>
  <c r="N2"/>
  <c r="M2"/>
  <c r="J2"/>
  <c r="E2"/>
  <c r="D2"/>
  <c r="C2"/>
  <c r="A2"/>
</calcChain>
</file>

<file path=xl/sharedStrings.xml><?xml version="1.0" encoding="utf-8"?>
<sst xmlns="http://schemas.openxmlformats.org/spreadsheetml/2006/main" count="6400" uniqueCount="1119">
  <si>
    <t>УГСН/ группа НС</t>
  </si>
  <si>
    <t>Стандарт</t>
  </si>
  <si>
    <t>Дата Ученого совета</t>
  </si>
  <si>
    <t>№ протокола Уч.совета</t>
  </si>
  <si>
    <t>Старый шифр/науч спец</t>
  </si>
  <si>
    <t>Новый шифр/науч спец</t>
  </si>
  <si>
    <t>Уровень</t>
  </si>
  <si>
    <t>Группа - ОП</t>
  </si>
  <si>
    <t>Группа - контингент</t>
  </si>
  <si>
    <t>Наименование направления/науч спец</t>
  </si>
  <si>
    <t>Профиль</t>
  </si>
  <si>
    <t>Год набора</t>
  </si>
  <si>
    <t>Курс текущий</t>
  </si>
  <si>
    <t>Институт/ факультет ОП</t>
  </si>
  <si>
    <t>Институт/ факультет контингент</t>
  </si>
  <si>
    <t>№ каф</t>
  </si>
  <si>
    <t>Кафедра</t>
  </si>
  <si>
    <t>ФИО зав. кафедрой</t>
  </si>
  <si>
    <t>Форма обучения</t>
  </si>
  <si>
    <t>Дополнительно</t>
  </si>
  <si>
    <t>Факультативы</t>
  </si>
  <si>
    <t>Дата зачисления</t>
  </si>
  <si>
    <t>Срок обучения</t>
  </si>
  <si>
    <t>Выпуск</t>
  </si>
  <si>
    <t>Отрасль науки</t>
  </si>
  <si>
    <t>Контингент (ВПО)</t>
  </si>
  <si>
    <t>Цифровые компетенции</t>
  </si>
  <si>
    <t>Искусственный интеллект</t>
  </si>
  <si>
    <t>Шифр науч спец</t>
  </si>
  <si>
    <t>Год выпуска</t>
  </si>
  <si>
    <t>История России (онлайн-курс)</t>
  </si>
  <si>
    <t>Цифровые ПК для Приказа №1</t>
  </si>
  <si>
    <t>ФГОС 3++</t>
  </si>
  <si>
    <t xml:space="preserve"> 01.03.02</t>
  </si>
  <si>
    <t>бак</t>
  </si>
  <si>
    <t>ТПМб-21-1</t>
  </si>
  <si>
    <t>Большие и открытые данные</t>
  </si>
  <si>
    <t>ИЕиС</t>
  </si>
  <si>
    <t>очная</t>
  </si>
  <si>
    <t>Технологическое предпринимательство</t>
  </si>
  <si>
    <t>4г00м</t>
  </si>
  <si>
    <t>ООП в сфере ИИ</t>
  </si>
  <si>
    <t xml:space="preserve"> 03.03.02</t>
  </si>
  <si>
    <t>ТФб-21-1</t>
  </si>
  <si>
    <t>Физика конденсированного состояния вещества</t>
  </si>
  <si>
    <t xml:space="preserve"> 07.03.01</t>
  </si>
  <si>
    <t>САРб-20-1</t>
  </si>
  <si>
    <t>Архитектура</t>
  </si>
  <si>
    <t>ИСАиИ</t>
  </si>
  <si>
    <t>5г00м</t>
  </si>
  <si>
    <t>САРб-21-1</t>
  </si>
  <si>
    <t xml:space="preserve"> 08.03.01</t>
  </si>
  <si>
    <t>ССб-21-4</t>
  </si>
  <si>
    <t>Инженерные системы гражданских и промышленных зданий</t>
  </si>
  <si>
    <t>вССб-21-4</t>
  </si>
  <si>
    <t>ИЭПиОО</t>
  </si>
  <si>
    <t>очно-заоч</t>
  </si>
  <si>
    <t>4г11м</t>
  </si>
  <si>
    <t>ССб-21-1</t>
  </si>
  <si>
    <t>Промышленное и гражданское строительство</t>
  </si>
  <si>
    <t>ССб-21-7</t>
  </si>
  <si>
    <t>Строительный инжиниринг</t>
  </si>
  <si>
    <t>зССб-21-7</t>
  </si>
  <si>
    <t xml:space="preserve"> 08.05.01</t>
  </si>
  <si>
    <t>спец</t>
  </si>
  <si>
    <t>ССЗ-19</t>
  </si>
  <si>
    <t>ССЗ-19-1</t>
  </si>
  <si>
    <t>Строительство высотных и большепролетных зданий и сооружений</t>
  </si>
  <si>
    <t>6г00м</t>
  </si>
  <si>
    <t>ССЗ-20-1</t>
  </si>
  <si>
    <t xml:space="preserve"> 09.03.01</t>
  </si>
  <si>
    <t>зАВб-20-1</t>
  </si>
  <si>
    <t>Программное обеспечение средств вычислительной техники и автоматизированных систем</t>
  </si>
  <si>
    <t>заочная</t>
  </si>
  <si>
    <t>наличие дисциплин</t>
  </si>
  <si>
    <t>АВб-21-1</t>
  </si>
  <si>
    <t>АВб-21-11, 12</t>
  </si>
  <si>
    <t>ИЭиАС</t>
  </si>
  <si>
    <t>да</t>
  </si>
  <si>
    <t>АВб-21-2</t>
  </si>
  <si>
    <t>Проектирование и разработка Web-приложений</t>
  </si>
  <si>
    <t xml:space="preserve"> 09.03.03</t>
  </si>
  <si>
    <t>АПИб-21-1</t>
  </si>
  <si>
    <t>АПИб-21-11,12</t>
  </si>
  <si>
    <t>Информационные системы и технологии в управлении ИТ-проектами</t>
  </si>
  <si>
    <t>АПИб-21-2</t>
  </si>
  <si>
    <t>АПИб-21-21,22</t>
  </si>
  <si>
    <t>Разработка компьютерных игр и приложений виртуальной/дополненной реальности</t>
  </si>
  <si>
    <t>ФГОС ВО</t>
  </si>
  <si>
    <t xml:space="preserve"> 09.06.01</t>
  </si>
  <si>
    <t>асп</t>
  </si>
  <si>
    <t>АВа-21-2</t>
  </si>
  <si>
    <t>Автоматизация и управление технологическими процессами и производствами (по отраслям)</t>
  </si>
  <si>
    <t xml:space="preserve"> 10.05.03</t>
  </si>
  <si>
    <t>АИБ-20-1</t>
  </si>
  <si>
    <t>Обеспечение информационной безопасности распределенных информационных систем</t>
  </si>
  <si>
    <t>АИБ-21-1</t>
  </si>
  <si>
    <t>АИБ-21-1,2</t>
  </si>
  <si>
    <t>Разработка автоматизированных систем в защищенном исполнении</t>
  </si>
  <si>
    <t>5г06м</t>
  </si>
  <si>
    <t xml:space="preserve"> 11.03.04</t>
  </si>
  <si>
    <t>зАНб-20</t>
  </si>
  <si>
    <t>зАНб-20-1</t>
  </si>
  <si>
    <t>Программирование и электроника информационных систем</t>
  </si>
  <si>
    <t>АНб-21-1</t>
  </si>
  <si>
    <t>доп. квалиф.</t>
  </si>
  <si>
    <t>АНб-21-2</t>
  </si>
  <si>
    <t>Проектирование и программирование систем Интернета вещей</t>
  </si>
  <si>
    <t xml:space="preserve"> 13.03.01</t>
  </si>
  <si>
    <t>зАТб-20</t>
  </si>
  <si>
    <t>зАТб-20-1</t>
  </si>
  <si>
    <t>Энергообеспечение предприятий</t>
  </si>
  <si>
    <t>АТб-21-1</t>
  </si>
  <si>
    <t xml:space="preserve"> 13.03.02</t>
  </si>
  <si>
    <t>зАЭб-20-1</t>
  </si>
  <si>
    <t>зАЭб-20-11, 12</t>
  </si>
  <si>
    <t>Электропривод и автоматика</t>
  </si>
  <si>
    <t>зАЭб-21-1</t>
  </si>
  <si>
    <t>зБАЭб-21-1</t>
  </si>
  <si>
    <t>Филиал</t>
  </si>
  <si>
    <t>АЭб-21-1</t>
  </si>
  <si>
    <t>БАЭб-21-1</t>
  </si>
  <si>
    <t>зАЭб-21-2</t>
  </si>
  <si>
    <t>зАЭб-21-21,22</t>
  </si>
  <si>
    <t>Электроснабжение</t>
  </si>
  <si>
    <t>АЭб-21-2</t>
  </si>
  <si>
    <t xml:space="preserve"> 13.06.01</t>
  </si>
  <si>
    <t>АЭТа-21-1</t>
  </si>
  <si>
    <t>Электротехнические комплексы и системы</t>
  </si>
  <si>
    <t xml:space="preserve"> 15.03.01</t>
  </si>
  <si>
    <t>зММСб-20-1</t>
  </si>
  <si>
    <t>Оборудование и технология сварочного производства</t>
  </si>
  <si>
    <t>зММСб-21-2</t>
  </si>
  <si>
    <t>Машины и технология обработки металлов давлением</t>
  </si>
  <si>
    <t>зММСб-21-1</t>
  </si>
  <si>
    <t>ММСб-21-3</t>
  </si>
  <si>
    <t>Системная инженерия в машиностроении</t>
  </si>
  <si>
    <t>ИММиМ</t>
  </si>
  <si>
    <t xml:space="preserve"> 15.03.02</t>
  </si>
  <si>
    <t>зМТМб-20-3</t>
  </si>
  <si>
    <t>Компьютерное моделирование и проектирование в машиностроении</t>
  </si>
  <si>
    <t>зМТМб-21-1</t>
  </si>
  <si>
    <t>Металлургические машины и оборудование</t>
  </si>
  <si>
    <t xml:space="preserve"> 15.03.06</t>
  </si>
  <si>
    <t>зАМб-20</t>
  </si>
  <si>
    <t>зАМб-20-1</t>
  </si>
  <si>
    <t>Мехатронные системы в автоматизированном производстве</t>
  </si>
  <si>
    <t>зАМб-21-1</t>
  </si>
  <si>
    <t>АМб-21</t>
  </si>
  <si>
    <t>АМб-21-1</t>
  </si>
  <si>
    <t xml:space="preserve"> 15.05.01</t>
  </si>
  <si>
    <t>МПТ-19</t>
  </si>
  <si>
    <t>МПТ-19-1</t>
  </si>
  <si>
    <t>Проектирование металлургических машин и комплексов</t>
  </si>
  <si>
    <t>МПТ-20</t>
  </si>
  <si>
    <t>МПТ-20-1</t>
  </si>
  <si>
    <t>МПТ-21</t>
  </si>
  <si>
    <t>МПТ-21-1</t>
  </si>
  <si>
    <t xml:space="preserve"> 18.03.01</t>
  </si>
  <si>
    <t>зМХб-20-2</t>
  </si>
  <si>
    <t>Химическая технология тугоплавких неметаллических и силикатных материалов</t>
  </si>
  <si>
    <t>зМХб-21-1</t>
  </si>
  <si>
    <t>Химическая технология природных энергоносителей и углеродных материалов</t>
  </si>
  <si>
    <t>МХб-21-1</t>
  </si>
  <si>
    <t>МХб-21-11,12</t>
  </si>
  <si>
    <t xml:space="preserve"> 20.03.01</t>
  </si>
  <si>
    <t>зТБЖб-20</t>
  </si>
  <si>
    <t>зТБЖб-20-1</t>
  </si>
  <si>
    <t>Техносферная безопасность</t>
  </si>
  <si>
    <t>зТБЖб-21-1</t>
  </si>
  <si>
    <t>ТБЖб-21-1</t>
  </si>
  <si>
    <t xml:space="preserve"> 21.05.04</t>
  </si>
  <si>
    <t>зГД-18-5</t>
  </si>
  <si>
    <t>Горные машины и оборудование</t>
  </si>
  <si>
    <t>6г05м</t>
  </si>
  <si>
    <t>зГД-18-1</t>
  </si>
  <si>
    <t>Маркшейдерское дело</t>
  </si>
  <si>
    <t>зГД-18-4</t>
  </si>
  <si>
    <t>Обогащение полезных ископаемых</t>
  </si>
  <si>
    <t>зГД-18-2</t>
  </si>
  <si>
    <t>Подземная разработка рудных месторождений</t>
  </si>
  <si>
    <t>зГД-19-5</t>
  </si>
  <si>
    <t>ГД-19-5</t>
  </si>
  <si>
    <t>ИГДиТ</t>
  </si>
  <si>
    <t>зГД-19-1</t>
  </si>
  <si>
    <t>зГД-19-4</t>
  </si>
  <si>
    <t>ГД-19-4</t>
  </si>
  <si>
    <t>ГД-19-3</t>
  </si>
  <si>
    <t>Открытые горные работы</t>
  </si>
  <si>
    <t>зГД-19-2</t>
  </si>
  <si>
    <t>зГД-19-21,22</t>
  </si>
  <si>
    <t>ГД-19-2</t>
  </si>
  <si>
    <t>зГД-20-5</t>
  </si>
  <si>
    <t>зГД-20-1</t>
  </si>
  <si>
    <t>ГД-20-1</t>
  </si>
  <si>
    <t>зГД-20-4</t>
  </si>
  <si>
    <t>ГД-20-4</t>
  </si>
  <si>
    <t>ГД-20-3</t>
  </si>
  <si>
    <t>зГД-20-2</t>
  </si>
  <si>
    <t>ГД-20-6</t>
  </si>
  <si>
    <t>Электрификация и автоматизация горного производства</t>
  </si>
  <si>
    <t>зГД-21-5</t>
  </si>
  <si>
    <t>ГД-21-5</t>
  </si>
  <si>
    <t>зГД-21-1</t>
  </si>
  <si>
    <t>ГД-21-1</t>
  </si>
  <si>
    <t>зГД-21-4</t>
  </si>
  <si>
    <t>ГД-21-4</t>
  </si>
  <si>
    <t>зГД-21-3</t>
  </si>
  <si>
    <t>ГД-21-3</t>
  </si>
  <si>
    <t>зГД-21-2</t>
  </si>
  <si>
    <t>ГД-21-2</t>
  </si>
  <si>
    <t xml:space="preserve"> 22.03.01</t>
  </si>
  <si>
    <t>ММТмб-21-1</t>
  </si>
  <si>
    <t>Материаловедение и технологии материалов (в машиностроении)</t>
  </si>
  <si>
    <t xml:space="preserve"> 22.03.02</t>
  </si>
  <si>
    <t>зММб-20-1</t>
  </si>
  <si>
    <t>Металлургия черных металлов</t>
  </si>
  <si>
    <t>зММб-20-2</t>
  </si>
  <si>
    <t>Обработка металлов давлением</t>
  </si>
  <si>
    <t>зГМГб-21</t>
  </si>
  <si>
    <t>зГМГб-21-1</t>
  </si>
  <si>
    <t>Гидрометаллургия благородных и редких металлов</t>
  </si>
  <si>
    <t>зММб-21-1</t>
  </si>
  <si>
    <t>ММб-21-1</t>
  </si>
  <si>
    <t>зММб-21-2</t>
  </si>
  <si>
    <t>ММб-21-2</t>
  </si>
  <si>
    <t>ММб-21-6</t>
  </si>
  <si>
    <t>Цифровой анализ и управление высокоэффективными пиротехнологиями получения материалов</t>
  </si>
  <si>
    <t>ММб-21-3</t>
  </si>
  <si>
    <t>Ювелирные и промышленные литейные технологии</t>
  </si>
  <si>
    <t xml:space="preserve"> 22.06.01</t>
  </si>
  <si>
    <t>МТа-21-3</t>
  </si>
  <si>
    <t>Литейное производство</t>
  </si>
  <si>
    <t>зМТа-21-1</t>
  </si>
  <si>
    <t>Металлургия черных, цветных и редких металлов</t>
  </si>
  <si>
    <t>МТа-21-1</t>
  </si>
  <si>
    <t>МТа-21-2</t>
  </si>
  <si>
    <t xml:space="preserve"> 23.03.02</t>
  </si>
  <si>
    <t>зГНТб-20</t>
  </si>
  <si>
    <t>зГНТб-20-1</t>
  </si>
  <si>
    <t>Подъемно-транспортные, строительные, дорожные машины и оборудование</t>
  </si>
  <si>
    <t xml:space="preserve"> 23.05.01</t>
  </si>
  <si>
    <t>зГНТ-20</t>
  </si>
  <si>
    <t>зГНТ-20-1</t>
  </si>
  <si>
    <t>Подъемно-транспортные, строительные, дорожные средства и оборудование</t>
  </si>
  <si>
    <t>5г11м</t>
  </si>
  <si>
    <t>ГНТ-21</t>
  </si>
  <si>
    <t>ГНТ-21-1</t>
  </si>
  <si>
    <t xml:space="preserve"> 23.05.04</t>
  </si>
  <si>
    <t>зГЭ-19</t>
  </si>
  <si>
    <t>зГЭ-19-1</t>
  </si>
  <si>
    <t>Промышленный транспорт</t>
  </si>
  <si>
    <t>зГЭ-20</t>
  </si>
  <si>
    <t>зГЭ-20-1</t>
  </si>
  <si>
    <t>ГЭ-20-1</t>
  </si>
  <si>
    <t>зГЭ-21</t>
  </si>
  <si>
    <t>ГЭ-21-1</t>
  </si>
  <si>
    <t xml:space="preserve"> 27.03.01</t>
  </si>
  <si>
    <t>ТСМб-21-1</t>
  </si>
  <si>
    <t>Стандартизация, менеджмент и контроль качества</t>
  </si>
  <si>
    <t xml:space="preserve"> 27.03.04</t>
  </si>
  <si>
    <t>зАТСб-20</t>
  </si>
  <si>
    <t>зАТСб-20-1</t>
  </si>
  <si>
    <t>Системы и средства автоматизации технологических процессов</t>
  </si>
  <si>
    <t>АТСб-21-1</t>
  </si>
  <si>
    <t xml:space="preserve"> 28.03.03</t>
  </si>
  <si>
    <t>МНб-21</t>
  </si>
  <si>
    <t>МНб-21-1</t>
  </si>
  <si>
    <t>Объемные наноматериалы, наноструктуры и изделия из них</t>
  </si>
  <si>
    <t xml:space="preserve"> 29.03.04</t>
  </si>
  <si>
    <t>СТХб-21-1</t>
  </si>
  <si>
    <t>Ювелирное дело и художественная обработка природного камня</t>
  </si>
  <si>
    <t xml:space="preserve"> 29.03.05</t>
  </si>
  <si>
    <t>СКИб-21-1</t>
  </si>
  <si>
    <t>Цифровые технологии в конструировании швейных изделий</t>
  </si>
  <si>
    <t xml:space="preserve"> 37.03.01</t>
  </si>
  <si>
    <t>дИПСб-20</t>
  </si>
  <si>
    <t>Практическая психология</t>
  </si>
  <si>
    <t>заоч (ДТО)</t>
  </si>
  <si>
    <t xml:space="preserve"> 37.05.02</t>
  </si>
  <si>
    <t>ИПСД-20-1</t>
  </si>
  <si>
    <t>Морально-психологическое обеспечение служебной деятельности</t>
  </si>
  <si>
    <t>ИГО</t>
  </si>
  <si>
    <t xml:space="preserve"> 38.03.01</t>
  </si>
  <si>
    <t>дЭЭб-20</t>
  </si>
  <si>
    <t>дЭЭб-20-1</t>
  </si>
  <si>
    <t>не предусмотрен</t>
  </si>
  <si>
    <t>ЭЭб-21-2</t>
  </si>
  <si>
    <t>Цифровой маркетинг</t>
  </si>
  <si>
    <t>ИЭиУ</t>
  </si>
  <si>
    <t>ЭЭб-21-1</t>
  </si>
  <si>
    <t>Экономика и бизнес-аналитика</t>
  </si>
  <si>
    <t xml:space="preserve"> 38.03.02</t>
  </si>
  <si>
    <t>дЭМп-20-2</t>
  </si>
  <si>
    <t>Стратегическое управление</t>
  </si>
  <si>
    <t>прикл</t>
  </si>
  <si>
    <t>ГМб-21-1</t>
  </si>
  <si>
    <t>Логистика</t>
  </si>
  <si>
    <t>ЭМб-21-1</t>
  </si>
  <si>
    <t>Финансовый менеджмент</t>
  </si>
  <si>
    <t xml:space="preserve"> 38.03.03</t>
  </si>
  <si>
    <t>дЭУПп-20</t>
  </si>
  <si>
    <t>дЭУПп-20-1</t>
  </si>
  <si>
    <t>Управление персоналом организации</t>
  </si>
  <si>
    <t xml:space="preserve"> 38.03.04</t>
  </si>
  <si>
    <t>дЭГМб-20</t>
  </si>
  <si>
    <t>дЭГМб-20-1</t>
  </si>
  <si>
    <t>зЭГМб-20</t>
  </si>
  <si>
    <t>зЭГМб-20-1</t>
  </si>
  <si>
    <t>ЭГМб-21-1</t>
  </si>
  <si>
    <t>Государственная и муниципальная служба</t>
  </si>
  <si>
    <t xml:space="preserve"> 39.03.02</t>
  </si>
  <si>
    <t>ИСРб-21-1</t>
  </si>
  <si>
    <t>Технологии и практики социального развития и предпринимательства</t>
  </si>
  <si>
    <t xml:space="preserve"> 44.03.01</t>
  </si>
  <si>
    <t>дИПОНб-20</t>
  </si>
  <si>
    <t>дИПОНб-20-1</t>
  </si>
  <si>
    <t>Начальное образование</t>
  </si>
  <si>
    <t>зКПОб-20</t>
  </si>
  <si>
    <t>зКПОб-20-1</t>
  </si>
  <si>
    <t>Физическая культура</t>
  </si>
  <si>
    <t>дИПОНб-21-1</t>
  </si>
  <si>
    <t>зКПОб-21-1</t>
  </si>
  <si>
    <t>КПОб-21-1</t>
  </si>
  <si>
    <t>ФФКиСМ</t>
  </si>
  <si>
    <t>Военная подготовка</t>
  </si>
  <si>
    <t xml:space="preserve"> 44.03.02</t>
  </si>
  <si>
    <t>дИППб-20-1</t>
  </si>
  <si>
    <t>Психологическое сопровождение образования</t>
  </si>
  <si>
    <t>дИППб-20-3</t>
  </si>
  <si>
    <t>Психология и педагогика дошкольного образования</t>
  </si>
  <si>
    <t>дИППб-21-3</t>
  </si>
  <si>
    <t>ИППб-21-1</t>
  </si>
  <si>
    <t>Психолого-педагогическое сопровождение образовательной деятельности</t>
  </si>
  <si>
    <t xml:space="preserve"> 44.03.03</t>
  </si>
  <si>
    <t>дИСОб-20-2</t>
  </si>
  <si>
    <t>дИСОб-20-21, 22</t>
  </si>
  <si>
    <t>Дошкольная дефектология</t>
  </si>
  <si>
    <t>дИСОб-21-2</t>
  </si>
  <si>
    <t>Дефектология</t>
  </si>
  <si>
    <t>ИСОб-21-2</t>
  </si>
  <si>
    <t xml:space="preserve"> 44.03.05</t>
  </si>
  <si>
    <t>ИПОб-20-2</t>
  </si>
  <si>
    <t>ИПОб-20-21,22</t>
  </si>
  <si>
    <t>Английский язык и немецкий язык</t>
  </si>
  <si>
    <t>ИПОб-20-6</t>
  </si>
  <si>
    <t>Дошкольное образование и дополнительное образование</t>
  </si>
  <si>
    <t>АПОб-20-1</t>
  </si>
  <si>
    <t>Информатика и экономика</t>
  </si>
  <si>
    <t>ИПОб-20-5</t>
  </si>
  <si>
    <t>История и обществознание</t>
  </si>
  <si>
    <t>ТПОб-20-1</t>
  </si>
  <si>
    <t>Математика и информатика</t>
  </si>
  <si>
    <t>ИПОб-20-7</t>
  </si>
  <si>
    <t>Начальное образование и организатор воспитательной работы</t>
  </si>
  <si>
    <t>ИПОб-20-3</t>
  </si>
  <si>
    <t>Немецкий язык и английский язык</t>
  </si>
  <si>
    <t>ИПОб-20-1</t>
  </si>
  <si>
    <t>Русский язык и литература</t>
  </si>
  <si>
    <t>ИПОб-21-2</t>
  </si>
  <si>
    <t>Английский язык и французский/испанский язык</t>
  </si>
  <si>
    <t>ИПОб-21-6</t>
  </si>
  <si>
    <t>АПОб-21-1</t>
  </si>
  <si>
    <t>ИПОб-21-5</t>
  </si>
  <si>
    <t>ТПОб-21-2</t>
  </si>
  <si>
    <t>Математика и физика</t>
  </si>
  <si>
    <t>ИПОб-21-7</t>
  </si>
  <si>
    <t>Начальное образование и организация воспитательной работы</t>
  </si>
  <si>
    <t>ИПОб-21-3</t>
  </si>
  <si>
    <t>ИПОб-21-1</t>
  </si>
  <si>
    <t>СПОб-21-2</t>
  </si>
  <si>
    <t>Технология и информатика</t>
  </si>
  <si>
    <t>ТПОб-21-3</t>
  </si>
  <si>
    <t>Химия и биология</t>
  </si>
  <si>
    <t xml:space="preserve"> 44.05.01</t>
  </si>
  <si>
    <t>ИПДП-20-1</t>
  </si>
  <si>
    <t>Психолого-педагогическая профилактика девиантного поведения</t>
  </si>
  <si>
    <t xml:space="preserve"> 44.06.01</t>
  </si>
  <si>
    <t>зИПНа-21-1</t>
  </si>
  <si>
    <t>Теория и методика профессионального образования</t>
  </si>
  <si>
    <t>3г11м</t>
  </si>
  <si>
    <t xml:space="preserve"> 45.03.01</t>
  </si>
  <si>
    <t>дИФб-20</t>
  </si>
  <si>
    <t>дИФб-20-1</t>
  </si>
  <si>
    <t>Филологическое обеспечение профессиональных коммуникаций</t>
  </si>
  <si>
    <t>ИФб-21-2</t>
  </si>
  <si>
    <t>Медиа и культурные коммуникации</t>
  </si>
  <si>
    <t>дИФб-21-1</t>
  </si>
  <si>
    <t xml:space="preserve"> 45.05.01</t>
  </si>
  <si>
    <t>ИПП-20-1</t>
  </si>
  <si>
    <t>Специальный перевод (английский-немецкий)</t>
  </si>
  <si>
    <t xml:space="preserve"> 45.06.01</t>
  </si>
  <si>
    <t>зИЯЗа-21-3</t>
  </si>
  <si>
    <t>Русский язык</t>
  </si>
  <si>
    <t xml:space="preserve"> 46.03.02</t>
  </si>
  <si>
    <t>дИДАб-20</t>
  </si>
  <si>
    <t>дИДАб-20-1</t>
  </si>
  <si>
    <t>Документоведение и документационное обеспечение управления</t>
  </si>
  <si>
    <t>дИДАб-21-1</t>
  </si>
  <si>
    <t xml:space="preserve"> 54.03.01</t>
  </si>
  <si>
    <t>дСДб-20-4</t>
  </si>
  <si>
    <t>Графический дизайн</t>
  </si>
  <si>
    <t>АИБ-22-1</t>
  </si>
  <si>
    <t>АИБ-22-1,2</t>
  </si>
  <si>
    <t>зГД-22-1</t>
  </si>
  <si>
    <t>ГД-22-1</t>
  </si>
  <si>
    <t>зГД-22-4</t>
  </si>
  <si>
    <t>ГД-22-4</t>
  </si>
  <si>
    <t>зГД-22-2</t>
  </si>
  <si>
    <t>зГД-22-21, 22</t>
  </si>
  <si>
    <t>ГД-22-2</t>
  </si>
  <si>
    <t>зГД-22-3</t>
  </si>
  <si>
    <t>ГД-22-3</t>
  </si>
  <si>
    <t>ГД-22-6</t>
  </si>
  <si>
    <t>зГД-22-5</t>
  </si>
  <si>
    <t>ГД-22-5</t>
  </si>
  <si>
    <t>ГНТ-22-1</t>
  </si>
  <si>
    <t>зГЭ-22-1</t>
  </si>
  <si>
    <t>ГЭ-22-1</t>
  </si>
  <si>
    <t>ИПСД-22-1</t>
  </si>
  <si>
    <t>Психология безопасности</t>
  </si>
  <si>
    <t>ИПП-22-1</t>
  </si>
  <si>
    <t xml:space="preserve"> 15.04.01</t>
  </si>
  <si>
    <t>маг</t>
  </si>
  <si>
    <t>зММСм-22-2</t>
  </si>
  <si>
    <t>Машины и технологии обработки материалов давлением</t>
  </si>
  <si>
    <t>2г04м</t>
  </si>
  <si>
    <t xml:space="preserve"> 20.04.01</t>
  </si>
  <si>
    <t>зТБЖм-22-1</t>
  </si>
  <si>
    <t>Цифровые решения в экологической и промышленной безопасности</t>
  </si>
  <si>
    <t xml:space="preserve"> 22.04.02</t>
  </si>
  <si>
    <t>зММЧм-22-1</t>
  </si>
  <si>
    <t>Металлургические технологии производства черных металлов и сплавов</t>
  </si>
  <si>
    <t xml:space="preserve"> 38.04.01</t>
  </si>
  <si>
    <t>зЭЭм-22-2</t>
  </si>
  <si>
    <t>Финансовые технологии и управление рисками в бизнесе</t>
  </si>
  <si>
    <t xml:space="preserve"> 38.04.02</t>
  </si>
  <si>
    <t>зЭМм-22-1</t>
  </si>
  <si>
    <t>Управление развитием компании</t>
  </si>
  <si>
    <t xml:space="preserve"> 38.04.03</t>
  </si>
  <si>
    <t>зЭУПм-22-1</t>
  </si>
  <si>
    <t>Инновационные технологии в управлении персоналом</t>
  </si>
  <si>
    <t xml:space="preserve"> 39.04.02</t>
  </si>
  <si>
    <t>дИСРм-22-1</t>
  </si>
  <si>
    <t>Организация и управление в социальной работе</t>
  </si>
  <si>
    <t xml:space="preserve"> 44.04.01</t>
  </si>
  <si>
    <t>дИПОм-22-5</t>
  </si>
  <si>
    <t>Управление качеством общего образования</t>
  </si>
  <si>
    <t xml:space="preserve"> 44.04.02</t>
  </si>
  <si>
    <t>дИППм-22-5</t>
  </si>
  <si>
    <t>Коррекционная психология</t>
  </si>
  <si>
    <t>дИППм-22-1</t>
  </si>
  <si>
    <t>дИППм-22-11,12</t>
  </si>
  <si>
    <t>Психологическое консультирование</t>
  </si>
  <si>
    <t>дИППм-22-4</t>
  </si>
  <si>
    <t>Психолого-педагогическое сопровождение детей, лиц с ОВЗ и их семей</t>
  </si>
  <si>
    <t xml:space="preserve"> 44.04.03</t>
  </si>
  <si>
    <t>дИСОм-22-1</t>
  </si>
  <si>
    <t>Коррекционно-педагогическое сопровождение специального и инклюзивного образования</t>
  </si>
  <si>
    <t xml:space="preserve"> 45.04.01</t>
  </si>
  <si>
    <t>дИФм-22-2</t>
  </si>
  <si>
    <t>Филологические стратегии в управлении Интернет-контентом</t>
  </si>
  <si>
    <t xml:space="preserve"> 45.04.02</t>
  </si>
  <si>
    <t>дИЛм-22-1</t>
  </si>
  <si>
    <t>Лингвистика и межкультурная коммуникация</t>
  </si>
  <si>
    <t>ТФб-22-1</t>
  </si>
  <si>
    <t>Моделирование физических процессов и преподавание физики</t>
  </si>
  <si>
    <t>САРб-22-1</t>
  </si>
  <si>
    <t xml:space="preserve"> 07.03.03</t>
  </si>
  <si>
    <t>СДАб-22-1</t>
  </si>
  <si>
    <t>Дизайн архитектурной среды</t>
  </si>
  <si>
    <t>ССб-22-1</t>
  </si>
  <si>
    <t>вССб-22-1</t>
  </si>
  <si>
    <t>пССб-22-3</t>
  </si>
  <si>
    <t>Управление и эксплуатация объектов жилищно-коммунального комплекса</t>
  </si>
  <si>
    <t>пилоты</t>
  </si>
  <si>
    <t>ССб-22-7</t>
  </si>
  <si>
    <t>Технология, материалы и организация промышленного и гражданского строительства</t>
  </si>
  <si>
    <t>АВб-22-1</t>
  </si>
  <si>
    <t>АВб-22-2</t>
  </si>
  <si>
    <t>АВб-22-3</t>
  </si>
  <si>
    <t>Логика и дизайн пользовательских интерфейсов</t>
  </si>
  <si>
    <t>АПИб-22-1</t>
  </si>
  <si>
    <t>Управление проектами разработки бизнес-приложений для цифровой экономики</t>
  </si>
  <si>
    <t>АПИб-22-2</t>
  </si>
  <si>
    <t>Разработка компьютерных игр и AR/VR-приложений (виртуальной/дополненной реальности)</t>
  </si>
  <si>
    <t>АПИб-22-3</t>
  </si>
  <si>
    <t>Искусственный интеллект в цифровой экономике</t>
  </si>
  <si>
    <t>АНб-22-1</t>
  </si>
  <si>
    <t>АНб-22-2</t>
  </si>
  <si>
    <t>АТб-22-1</t>
  </si>
  <si>
    <t>АЭб-22-1</t>
  </si>
  <si>
    <t>зАЭб-22-1</t>
  </si>
  <si>
    <t>зАЭб-22-2</t>
  </si>
  <si>
    <t>пАЭб-22-2</t>
  </si>
  <si>
    <t>зБАЭб-22-1</t>
  </si>
  <si>
    <t>зММСб-22-2</t>
  </si>
  <si>
    <t>МТМб-22-3</t>
  </si>
  <si>
    <t>зМТМб-22-3</t>
  </si>
  <si>
    <t xml:space="preserve"> 15.03.05</t>
  </si>
  <si>
    <t>МКТб-22-1</t>
  </si>
  <si>
    <t>Системная инженерия машиностроительных технологий</t>
  </si>
  <si>
    <t>зМКТб-22-1</t>
  </si>
  <si>
    <t>зАМб-22-1</t>
  </si>
  <si>
    <t>зМХб-22-1</t>
  </si>
  <si>
    <t>пМХб-22-1</t>
  </si>
  <si>
    <t>пМХб-22-11,12</t>
  </si>
  <si>
    <t>ММТмб-22-1</t>
  </si>
  <si>
    <t>пММб-22-3</t>
  </si>
  <si>
    <t>зММб-22-2</t>
  </si>
  <si>
    <t>ММб-22-2</t>
  </si>
  <si>
    <t>ММб-22-1</t>
  </si>
  <si>
    <t>Технологии и цифровое управление процессами производства черных металлов и сплавов</t>
  </si>
  <si>
    <t>зММб-22-1</t>
  </si>
  <si>
    <t>зБММб-22-1</t>
  </si>
  <si>
    <t>Обработка металлов и сплавов давлением (метизное производство)</t>
  </si>
  <si>
    <t>пТСМб-22-1</t>
  </si>
  <si>
    <t>АТСб-22-1</t>
  </si>
  <si>
    <t xml:space="preserve"> 29.03.03</t>
  </si>
  <si>
    <t>ТТПб-22-1</t>
  </si>
  <si>
    <t>Брендинг и химическое моделирование</t>
  </si>
  <si>
    <t>СТХб-22-1</t>
  </si>
  <si>
    <t>ИПСб-22-1</t>
  </si>
  <si>
    <t>вИПСб-22-1</t>
  </si>
  <si>
    <t>пЭЭб-22-1</t>
  </si>
  <si>
    <t>вЭЭб-22-3</t>
  </si>
  <si>
    <t>Экономика предприятий и организаций</t>
  </si>
  <si>
    <t>ЭМб-22-1</t>
  </si>
  <si>
    <t>Экономика и управление бизнес-процессами</t>
  </si>
  <si>
    <t>вЭМб-22-2</t>
  </si>
  <si>
    <t>Менеджмент организации</t>
  </si>
  <si>
    <t>пГМб-22-1</t>
  </si>
  <si>
    <t>пГМб-22-1,2</t>
  </si>
  <si>
    <t>Логистика и управление транспортными системами</t>
  </si>
  <si>
    <t>вГМб-22-1</t>
  </si>
  <si>
    <t>вЭУПб-22</t>
  </si>
  <si>
    <t>вЭУПб-22-1</t>
  </si>
  <si>
    <t>Управление персоналом в организации</t>
  </si>
  <si>
    <t>ЭГМб-22-1</t>
  </si>
  <si>
    <t>ИСРб-22-1</t>
  </si>
  <si>
    <t>зКПОб-22-1</t>
  </si>
  <si>
    <t>КПОб-22-1</t>
  </si>
  <si>
    <t>дИПОНб-22-1</t>
  </si>
  <si>
    <t>дИППб-22-3</t>
  </si>
  <si>
    <t>дИППб-22-1</t>
  </si>
  <si>
    <t>Психолого-педагогическое сопровождение в образовании</t>
  </si>
  <si>
    <t>ИППб-22-2</t>
  </si>
  <si>
    <t>Психолого-педагогическое консультирование и медиации в образовании</t>
  </si>
  <si>
    <t>ИСОб-22-2</t>
  </si>
  <si>
    <t>дИСОб-22-2</t>
  </si>
  <si>
    <t>АПОб-22-1</t>
  </si>
  <si>
    <t>ТПОб-22-2</t>
  </si>
  <si>
    <t>ИПОб-22-6</t>
  </si>
  <si>
    <t>дИПОб-22-4</t>
  </si>
  <si>
    <t>История и география</t>
  </si>
  <si>
    <t>ИПОб-22-5</t>
  </si>
  <si>
    <t>пИПОб-22-7</t>
  </si>
  <si>
    <t>ИПОб-22-2</t>
  </si>
  <si>
    <t>Английский язык и китайский язык</t>
  </si>
  <si>
    <t>ИПОб-22-3</t>
  </si>
  <si>
    <t>ИПОб-22-1</t>
  </si>
  <si>
    <t>ИФб-22-1</t>
  </si>
  <si>
    <t>дИФб-22-1</t>
  </si>
  <si>
    <t>дИДАб-22-1</t>
  </si>
  <si>
    <t>СДб-22-3</t>
  </si>
  <si>
    <t>Дизайн среды</t>
  </si>
  <si>
    <t xml:space="preserve"> 54.03.02</t>
  </si>
  <si>
    <t>СДПб-22-1</t>
  </si>
  <si>
    <t>Арт-технологии в декоративно-прикладном искусстве</t>
  </si>
  <si>
    <t>ФГТ</t>
  </si>
  <si>
    <t>1.3.8</t>
  </si>
  <si>
    <t>ТФАа-22-1</t>
  </si>
  <si>
    <t>2.1.1</t>
  </si>
  <si>
    <t>СТа-22-1</t>
  </si>
  <si>
    <t>2.1.7</t>
  </si>
  <si>
    <t>СТа-22-4</t>
  </si>
  <si>
    <t>2.1.3</t>
  </si>
  <si>
    <t>СТа-22-2</t>
  </si>
  <si>
    <t>2.3.3</t>
  </si>
  <si>
    <t>АВа-22-2</t>
  </si>
  <si>
    <t>3г00м</t>
  </si>
  <si>
    <t>2.3.1</t>
  </si>
  <si>
    <t>АВа-22-1</t>
  </si>
  <si>
    <t>2.4.2</t>
  </si>
  <si>
    <t>АЭТа-22-1</t>
  </si>
  <si>
    <t>2.4.6</t>
  </si>
  <si>
    <t>АЭТа-22-3</t>
  </si>
  <si>
    <t>2.6.2</t>
  </si>
  <si>
    <t>МТа-22-1</t>
  </si>
  <si>
    <t>2.6.4</t>
  </si>
  <si>
    <t>МТа-22-2</t>
  </si>
  <si>
    <t>2.6.3</t>
  </si>
  <si>
    <t>МТа-22-3</t>
  </si>
  <si>
    <t>2.6.1</t>
  </si>
  <si>
    <t>МТа-22-4</t>
  </si>
  <si>
    <t>2.8.8</t>
  </si>
  <si>
    <t>ГПИа-22-1</t>
  </si>
  <si>
    <t>2.8.7</t>
  </si>
  <si>
    <t>ГПИа-22-2</t>
  </si>
  <si>
    <t>2.9.1</t>
  </si>
  <si>
    <t>ГТНТа-22-1</t>
  </si>
  <si>
    <t>5.2.3</t>
  </si>
  <si>
    <t>ЭЭа-22-3</t>
  </si>
  <si>
    <t>5.6.1</t>
  </si>
  <si>
    <t>ИИНа-22-1</t>
  </si>
  <si>
    <t>5.8.7</t>
  </si>
  <si>
    <t>ИПНа-22-1</t>
  </si>
  <si>
    <t>ММб-22-8</t>
  </si>
  <si>
    <t>Инжиниринг уникальных материалов и инновационных технологий</t>
  </si>
  <si>
    <t>элитные</t>
  </si>
  <si>
    <t xml:space="preserve"> 13.04.02</t>
  </si>
  <si>
    <t>дАЭМм-22-1</t>
  </si>
  <si>
    <t>Цифровой менеджмент в электроэнергетике</t>
  </si>
  <si>
    <t>5.9.1</t>
  </si>
  <si>
    <t>ИЯЗа-22-1</t>
  </si>
  <si>
    <t>1.1.6</t>
  </si>
  <si>
    <t>ТМа-23-1</t>
  </si>
  <si>
    <t>СТа-23-1</t>
  </si>
  <si>
    <t>СТа-23-2</t>
  </si>
  <si>
    <t>2.1.5</t>
  </si>
  <si>
    <t>СТа-23-3</t>
  </si>
  <si>
    <t>АВа-23-1</t>
  </si>
  <si>
    <t>АВа-23-2</t>
  </si>
  <si>
    <t>АЭТа-23-1</t>
  </si>
  <si>
    <t>АЭТа-23-3</t>
  </si>
  <si>
    <t>2.5.7</t>
  </si>
  <si>
    <t>ММСа-23-1</t>
  </si>
  <si>
    <t>2.5.21</t>
  </si>
  <si>
    <t>ММСа-23-2</t>
  </si>
  <si>
    <t>2.5.22</t>
  </si>
  <si>
    <t>ТМСа-23-1</t>
  </si>
  <si>
    <t>МТа-23-2</t>
  </si>
  <si>
    <t>ГПИа-23-2</t>
  </si>
  <si>
    <t>ГПИа-23-1</t>
  </si>
  <si>
    <t>ГТНТа-23-1</t>
  </si>
  <si>
    <t>ЭЭа-23-3</t>
  </si>
  <si>
    <t>ИИНа-23-1</t>
  </si>
  <si>
    <t>5.6.2</t>
  </si>
  <si>
    <t>ИИНа-23-2</t>
  </si>
  <si>
    <t>5.7.1</t>
  </si>
  <si>
    <t>ЭФРа-23-1</t>
  </si>
  <si>
    <t>ИПНа-23-1</t>
  </si>
  <si>
    <t>ИЯЗа-23-1</t>
  </si>
  <si>
    <t>5.9.5</t>
  </si>
  <si>
    <t>ИЯЗа-23-3</t>
  </si>
  <si>
    <t xml:space="preserve"> 03.04.02</t>
  </si>
  <si>
    <t>ТФм-23-1</t>
  </si>
  <si>
    <t>Моделирование физических процессов и структур, преподавание физики</t>
  </si>
  <si>
    <t>2г00м</t>
  </si>
  <si>
    <t xml:space="preserve"> 08.04.01</t>
  </si>
  <si>
    <t>ССм-23-7</t>
  </si>
  <si>
    <t>Безопасность строительных объектов промышленного и гражданского назначения</t>
  </si>
  <si>
    <t>зССм-23-7</t>
  </si>
  <si>
    <t>ССм-23-6</t>
  </si>
  <si>
    <t>Современные системы теплоснабжения и обеспечения микроклимата зданий</t>
  </si>
  <si>
    <t>ССм-23-4</t>
  </si>
  <si>
    <t>Комплексная экспертиза и контроль качества в строительстве</t>
  </si>
  <si>
    <t xml:space="preserve"> 09.04.01</t>
  </si>
  <si>
    <t>АВм-23-1</t>
  </si>
  <si>
    <t>Программное обеспечение для цифровизации предприятий и организаций</t>
  </si>
  <si>
    <t xml:space="preserve"> 09.04.03</t>
  </si>
  <si>
    <t>АПИм-23-1</t>
  </si>
  <si>
    <t>Прикладная информатика в цифровой экономике</t>
  </si>
  <si>
    <t xml:space="preserve"> 11.04.04</t>
  </si>
  <si>
    <t>АНм-23-1</t>
  </si>
  <si>
    <t>Промышленная электроника Индустрии 4.0</t>
  </si>
  <si>
    <t xml:space="preserve"> 13.04.01</t>
  </si>
  <si>
    <t>АТм-23-1</t>
  </si>
  <si>
    <t>Цифровой инжиниринг объектов промышленной теплоэнергетики и энергетики теплотехнологий</t>
  </si>
  <si>
    <t>АЭСмс-23-1</t>
  </si>
  <si>
    <t>Интеллектуальные системы электроснабжения</t>
  </si>
  <si>
    <t>сетевая</t>
  </si>
  <si>
    <t>дАЭМм-23-1</t>
  </si>
  <si>
    <t>АЭПм-23-1</t>
  </si>
  <si>
    <t>Современный автоматизированный электропривод в производственных и технических системах</t>
  </si>
  <si>
    <t>ММСм-23-3</t>
  </si>
  <si>
    <t>Аддитивные технологии в машиностроении</t>
  </si>
  <si>
    <t xml:space="preserve"> 15.04.02</t>
  </si>
  <si>
    <t>МТМм-23-1</t>
  </si>
  <si>
    <t>Инжиниринг в металлургическом машиностроении</t>
  </si>
  <si>
    <t xml:space="preserve"> 15.04.05</t>
  </si>
  <si>
    <t>МКТм-23</t>
  </si>
  <si>
    <t>Технология современных обрабатывающих комплексов</t>
  </si>
  <si>
    <t xml:space="preserve"> 15.04.06</t>
  </si>
  <si>
    <t>АМмс-23-1</t>
  </si>
  <si>
    <t>АМм-23-1</t>
  </si>
  <si>
    <t>Искусственный интеллект в робототехнике</t>
  </si>
  <si>
    <t>по гранту</t>
  </si>
  <si>
    <t>зТБЖм-23-1</t>
  </si>
  <si>
    <t>ММИмс-23-1</t>
  </si>
  <si>
    <t>ММИм-23-1</t>
  </si>
  <si>
    <t>Искусственный интеллект в металлургии</t>
  </si>
  <si>
    <t>ММИТм-23-1</t>
  </si>
  <si>
    <t>Инжиниринг инновационных технологий в обработке материалов давлением</t>
  </si>
  <si>
    <t>эоМм-23-3</t>
  </si>
  <si>
    <t>Цифровые двойники в обработке материалов</t>
  </si>
  <si>
    <t xml:space="preserve"> 23.04.01</t>
  </si>
  <si>
    <t>ГТм-23-1</t>
  </si>
  <si>
    <t>Организация перевозок и управление в единой транспортной системе</t>
  </si>
  <si>
    <t xml:space="preserve"> 27.04.01</t>
  </si>
  <si>
    <t>ТСМм-23-1</t>
  </si>
  <si>
    <t>Испытания и сертификация</t>
  </si>
  <si>
    <t xml:space="preserve"> 27.04.04</t>
  </si>
  <si>
    <t>АТСм-23-1</t>
  </si>
  <si>
    <t>Цифровые системы управления технологическими комплексами</t>
  </si>
  <si>
    <t>дЭЭм-23-1</t>
  </si>
  <si>
    <t>Экономика,бухгалтерский учет и налоги для бизнеса</t>
  </si>
  <si>
    <t>эоЭУм-23-1</t>
  </si>
  <si>
    <t>Учетные системы и бизнес-аналитика</t>
  </si>
  <si>
    <t>зЭМм-23-1</t>
  </si>
  <si>
    <t>ЭМм-23-1</t>
  </si>
  <si>
    <t>зЭУПм-23-1</t>
  </si>
  <si>
    <t>Управление человеческими ресурсами (HR-менеджмент)</t>
  </si>
  <si>
    <t>ЭУПм-23-1</t>
  </si>
  <si>
    <t>дИСРм-23-1</t>
  </si>
  <si>
    <t>Социальный инжиниринг и проектирование</t>
  </si>
  <si>
    <t>дИПОм-23-1</t>
  </si>
  <si>
    <t>Актуальные стратегии и инструменты эффективного обучения русскому языку</t>
  </si>
  <si>
    <t>дИПОм-23-5</t>
  </si>
  <si>
    <t>ИПОм-23-5</t>
  </si>
  <si>
    <t>дИППм-23-5</t>
  </si>
  <si>
    <t>ИППм-23-6</t>
  </si>
  <si>
    <t>Психолого-педагогическое сопровождение спортивной, физкультурной и оздоровительной деятельности</t>
  </si>
  <si>
    <t>дИППм-23-1</t>
  </si>
  <si>
    <t>дИППм-23-11,12</t>
  </si>
  <si>
    <t>дИППм-23-4</t>
  </si>
  <si>
    <t>дИСОм-23-1</t>
  </si>
  <si>
    <t>дИФм-23-2</t>
  </si>
  <si>
    <t>дИЛм-23-1</t>
  </si>
  <si>
    <t xml:space="preserve"> 54.04.01</t>
  </si>
  <si>
    <t>СДм-23-1</t>
  </si>
  <si>
    <t>Интерьер и оборудование</t>
  </si>
  <si>
    <t xml:space="preserve"> 54.04.02</t>
  </si>
  <si>
    <t>СДПм-23-1</t>
  </si>
  <si>
    <t>Художественный металл</t>
  </si>
  <si>
    <t>АИБ-23-1</t>
  </si>
  <si>
    <t>АИБ-23-1,2</t>
  </si>
  <si>
    <t>зГД-23-1</t>
  </si>
  <si>
    <t>ГД-23-1</t>
  </si>
  <si>
    <t>зГД-23-4</t>
  </si>
  <si>
    <t>ГД-23-4</t>
  </si>
  <si>
    <t>зГД-23-2</t>
  </si>
  <si>
    <t>ГД-23-2</t>
  </si>
  <si>
    <t>зГД-23-3</t>
  </si>
  <si>
    <t>ГД-23-3</t>
  </si>
  <si>
    <t>ГД-23-6</t>
  </si>
  <si>
    <t>зГД-23-5</t>
  </si>
  <si>
    <t>ГД-23-5</t>
  </si>
  <si>
    <t>ТНТ-23-1</t>
  </si>
  <si>
    <t>Автомобильная техника в транспортных технологиях</t>
  </si>
  <si>
    <t>зТНТ-23-1</t>
  </si>
  <si>
    <t>ГНТ-23-1</t>
  </si>
  <si>
    <t>зГЭ-23-1</t>
  </si>
  <si>
    <t>ГЭ-23-1</t>
  </si>
  <si>
    <t>ИПП-23-1</t>
  </si>
  <si>
    <t>Культура и имидж современного человека</t>
  </si>
  <si>
    <t>ТПМб-23-1</t>
  </si>
  <si>
    <t>САРб-23-1</t>
  </si>
  <si>
    <t>СДАб-23-1</t>
  </si>
  <si>
    <t>ССб-23-1</t>
  </si>
  <si>
    <t>вССб-23-1</t>
  </si>
  <si>
    <t>ССб-23-2</t>
  </si>
  <si>
    <t>Строительство и эксплуатация зданий и сооружений</t>
  </si>
  <si>
    <t>ССб-23-4</t>
  </si>
  <si>
    <t>Теплогазоснабжение и вентиляция</t>
  </si>
  <si>
    <t>пССб-23-3</t>
  </si>
  <si>
    <t>АВб-23-1</t>
  </si>
  <si>
    <t>зАВб-23-1</t>
  </si>
  <si>
    <t>АВб-23-2</t>
  </si>
  <si>
    <t>АВб-23-3</t>
  </si>
  <si>
    <t>АПИб-23-1</t>
  </si>
  <si>
    <t>АПИб-23-2</t>
  </si>
  <si>
    <t>АНб-23-1</t>
  </si>
  <si>
    <t>зАНб-23-1</t>
  </si>
  <si>
    <t>АНб-23-2</t>
  </si>
  <si>
    <t xml:space="preserve"> 12.03.01</t>
  </si>
  <si>
    <t>ТПРб-23-1</t>
  </si>
  <si>
    <t>Приборы и методы контроля качества и диагностики</t>
  </si>
  <si>
    <t>АТб-23-1</t>
  </si>
  <si>
    <t>зАТб-23-1</t>
  </si>
  <si>
    <t>АЭб-23-1</t>
  </si>
  <si>
    <t>зАЭб-23-1</t>
  </si>
  <si>
    <t>зАЭб-23-2</t>
  </si>
  <si>
    <t>пАЭб-23-2</t>
  </si>
  <si>
    <t>зБАЭб-23-1</t>
  </si>
  <si>
    <t>БАЭб-23-1</t>
  </si>
  <si>
    <t>зММСб-23-2</t>
  </si>
  <si>
    <t>зММСб-23-1</t>
  </si>
  <si>
    <r>
      <t>Оборудование и техн</t>
    </r>
    <r>
      <rPr>
        <b/>
        <sz val="10"/>
        <color rgb="FFFF0000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>логия сварочного производства</t>
    </r>
  </si>
  <si>
    <t>ММСб-23-3</t>
  </si>
  <si>
    <t>МТМб-23-3</t>
  </si>
  <si>
    <t>МТМб-23-4</t>
  </si>
  <si>
    <t>Цифровое проектирование и инженерный дизайн в металлургическом машиностроении</t>
  </si>
  <si>
    <t>АМб-23-1</t>
  </si>
  <si>
    <t>зАМб-23-1</t>
  </si>
  <si>
    <t>пМХб-23-1</t>
  </si>
  <si>
    <t>зМХб-23-1</t>
  </si>
  <si>
    <t>зТБЖб-23-1</t>
  </si>
  <si>
    <t>Управление экологической и промышленной безопасностью</t>
  </si>
  <si>
    <t>пТБЖб-23-1</t>
  </si>
  <si>
    <t>ММТмб-23-1</t>
  </si>
  <si>
    <t>пММб-23-4</t>
  </si>
  <si>
    <t>Информационные технологии в современных литейных процессах</t>
  </si>
  <si>
    <t>зММб-23-1</t>
  </si>
  <si>
    <t>ММб-23-1</t>
  </si>
  <si>
    <t>ММб-23-10</t>
  </si>
  <si>
    <t>зММб-23-2</t>
  </si>
  <si>
    <t>ММб-23-2</t>
  </si>
  <si>
    <t>ГНТб-23-2</t>
  </si>
  <si>
    <t>Организация перевозок и управление на транспорте</t>
  </si>
  <si>
    <t>пТСМб-23-1</t>
  </si>
  <si>
    <t>АТСб-23-1</t>
  </si>
  <si>
    <t>зАТСб-23-1</t>
  </si>
  <si>
    <t>МНб-23-1</t>
  </si>
  <si>
    <t>ТТПб-23-1</t>
  </si>
  <si>
    <t>Технология полимерных, композиционных матениалов и брендинг продукции</t>
  </si>
  <si>
    <t>СТХб-23-1</t>
  </si>
  <si>
    <t>Технология художественной обработки материалов</t>
  </si>
  <si>
    <t>ИПСб-23-1</t>
  </si>
  <si>
    <t>вИПСб-23-1</t>
  </si>
  <si>
    <t>пЭЭб-23-1</t>
  </si>
  <si>
    <t>вЭЭб-23-3</t>
  </si>
  <si>
    <t>вЭЭб-23</t>
  </si>
  <si>
    <t>вЭЭб-23-4</t>
  </si>
  <si>
    <t>Бухгалтерский учет, анализ и аудит</t>
  </si>
  <si>
    <t>ЭМб-23-1</t>
  </si>
  <si>
    <t>Управление бизнес-процессами и финансы предприятия</t>
  </si>
  <si>
    <t>вЭМб-23-2</t>
  </si>
  <si>
    <t>пГМб-23-1</t>
  </si>
  <si>
    <t>вГМб-23-1</t>
  </si>
  <si>
    <t>вЭУПб-23-1</t>
  </si>
  <si>
    <t>ЭГМб-23-1</t>
  </si>
  <si>
    <t>вЭГМб-23-1</t>
  </si>
  <si>
    <t>ИСРб-23-1</t>
  </si>
  <si>
    <t xml:space="preserve"> 40.03.01</t>
  </si>
  <si>
    <t>ЭЮб-23-1</t>
  </si>
  <si>
    <t>Юриспруденция</t>
  </si>
  <si>
    <t>зЭЮб-23-1</t>
  </si>
  <si>
    <t xml:space="preserve"> 42.03.01</t>
  </si>
  <si>
    <t>дИРСб-23-1</t>
  </si>
  <si>
    <t>Коммуникации в цифровой среде</t>
  </si>
  <si>
    <t>ОРГ</t>
  </si>
  <si>
    <t xml:space="preserve"> 42.03.02</t>
  </si>
  <si>
    <t>ИЖб-23-1</t>
  </si>
  <si>
    <t>Конвергентная журналистика</t>
  </si>
  <si>
    <t>зКПОб-23-1</t>
  </si>
  <si>
    <t>КПОб-23-1</t>
  </si>
  <si>
    <t>ОВП
ОРГ</t>
  </si>
  <si>
    <t>дИПОНб-23-1</t>
  </si>
  <si>
    <t>дБПОб-23-2</t>
  </si>
  <si>
    <t>Дошкольное образование</t>
  </si>
  <si>
    <t>4г06м</t>
  </si>
  <si>
    <t>дИППб-23-3</t>
  </si>
  <si>
    <t>ИППб-23-2</t>
  </si>
  <si>
    <t>ИСОб-23-2</t>
  </si>
  <si>
    <t>дИСОб-23-2</t>
  </si>
  <si>
    <t>АПОб-23-1</t>
  </si>
  <si>
    <t>ТПОб-23-2</t>
  </si>
  <si>
    <t>дТПОб-23-2</t>
  </si>
  <si>
    <t>ИПОб-23-6</t>
  </si>
  <si>
    <t>ИПОб-23-5</t>
  </si>
  <si>
    <t>пИПОб-23-7</t>
  </si>
  <si>
    <t>ИПОб-23-2</t>
  </si>
  <si>
    <t>ИПОб-23-3</t>
  </si>
  <si>
    <t>ИПОб-23-1</t>
  </si>
  <si>
    <t>дИФб-23-1</t>
  </si>
  <si>
    <t xml:space="preserve"> 46.03.01</t>
  </si>
  <si>
    <t>дИИб-23-1</t>
  </si>
  <si>
    <t>История мировых цивилизаций</t>
  </si>
  <si>
    <t>дИДАб-23-1</t>
  </si>
  <si>
    <t>ИДАб-23-1</t>
  </si>
  <si>
    <t xml:space="preserve"> 49.03.01</t>
  </si>
  <si>
    <t>КФб-23-2</t>
  </si>
  <si>
    <t>Спортивный менеджмент и судейство спортивных соревнований</t>
  </si>
  <si>
    <t>вСДб-23-4</t>
  </si>
  <si>
    <t>СДПб-23-1</t>
  </si>
  <si>
    <t>МТа-23-1</t>
  </si>
  <si>
    <t>ИПОм-23-4</t>
  </si>
  <si>
    <t>Управление дошкольной образовательной организацией</t>
  </si>
  <si>
    <t>ММСм-23-1</t>
  </si>
  <si>
    <t>Сварочные комплексы</t>
  </si>
  <si>
    <t>ММХм-23-1</t>
  </si>
  <si>
    <t>Химические технологии энергоносителей в металлургии</t>
  </si>
  <si>
    <t>ГТм-23-2</t>
  </si>
  <si>
    <t>Проектирование и управление транспортно-технологическими комплексами предприятий</t>
  </si>
  <si>
    <t>ММЧм-23-1</t>
  </si>
  <si>
    <t>1.2.2</t>
  </si>
  <si>
    <t>ТВа-24-1</t>
  </si>
  <si>
    <t>ТФАа-24-1</t>
  </si>
  <si>
    <t>СТа-24-1</t>
  </si>
  <si>
    <t>СТа-24-2</t>
  </si>
  <si>
    <t>СТа-24-3</t>
  </si>
  <si>
    <t>СТа-24-4</t>
  </si>
  <si>
    <t/>
  </si>
  <si>
    <t>2.1.15</t>
  </si>
  <si>
    <t>СТа-24-5</t>
  </si>
  <si>
    <t>Безопасность объектов строительства</t>
  </si>
  <si>
    <t>АВа-24-1</t>
  </si>
  <si>
    <t>АВа-24-2</t>
  </si>
  <si>
    <t>АЭТа-24-1</t>
  </si>
  <si>
    <t>АЭТа-24-3</t>
  </si>
  <si>
    <t>ММСа-24-1</t>
  </si>
  <si>
    <t>ММСа-24-2</t>
  </si>
  <si>
    <t>ТМСа-24-1</t>
  </si>
  <si>
    <t>МТа-24-4</t>
  </si>
  <si>
    <t>МТа-24-1</t>
  </si>
  <si>
    <t>МТа-24-3</t>
  </si>
  <si>
    <t>МТа-24-2</t>
  </si>
  <si>
    <t>ГПИа-24-2</t>
  </si>
  <si>
    <t>ГПИа-24-1</t>
  </si>
  <si>
    <t>2.8.9</t>
  </si>
  <si>
    <t>ГПИа-24-3</t>
  </si>
  <si>
    <t>ГТНТа-24-1</t>
  </si>
  <si>
    <t>ЭЭа-24-3</t>
  </si>
  <si>
    <t>ИИНа-24-1</t>
  </si>
  <si>
    <t>ЭФРа-24-1</t>
  </si>
  <si>
    <t>ИПНа-24-1</t>
  </si>
  <si>
    <t>5.9.8</t>
  </si>
  <si>
    <t>ИЛа-24-1</t>
  </si>
  <si>
    <t>АИБ-24-1</t>
  </si>
  <si>
    <t>АИБ-24-1,2</t>
  </si>
  <si>
    <t>Техн предпр-во
Экспедиция ОС</t>
  </si>
  <si>
    <t>зГД-24-1</t>
  </si>
  <si>
    <t>ГД-24-1</t>
  </si>
  <si>
    <t>Экспедиция ОС</t>
  </si>
  <si>
    <t>зГД-24-4</t>
  </si>
  <si>
    <t>ГД-24-4</t>
  </si>
  <si>
    <t>зГД-24-2</t>
  </si>
  <si>
    <t>зГД-24-21,22</t>
  </si>
  <si>
    <t>ГД-24-2</t>
  </si>
  <si>
    <t>зГД-24-3</t>
  </si>
  <si>
    <t>ГД-24-3</t>
  </si>
  <si>
    <t>ГД-24-6</t>
  </si>
  <si>
    <t>зГД-24-5</t>
  </si>
  <si>
    <t>ГД-24-5</t>
  </si>
  <si>
    <t>зГЭ-24-1</t>
  </si>
  <si>
    <t>ГЭ-24-1</t>
  </si>
  <si>
    <t>ИПП-24-1</t>
  </si>
  <si>
    <t>ИПП-24-1, ИППд-24-1</t>
  </si>
  <si>
    <t>Культура и имидж СЧ
Экспедиция ОС</t>
  </si>
  <si>
    <t>ТПМб-24-1</t>
  </si>
  <si>
    <t>САРб-24-1</t>
  </si>
  <si>
    <t>СДАб-24-1</t>
  </si>
  <si>
    <t>ССб-24-1</t>
  </si>
  <si>
    <t>ССб-24-2</t>
  </si>
  <si>
    <t>вССб-24-4</t>
  </si>
  <si>
    <t>ССб-24-6</t>
  </si>
  <si>
    <t>Технология и экономика строительных материалов, конструкций и изделий</t>
  </si>
  <si>
    <t>АВб-24-1</t>
  </si>
  <si>
    <t>зАВб-24-1</t>
  </si>
  <si>
    <t>АВб-24-2</t>
  </si>
  <si>
    <t>АВб-24-3</t>
  </si>
  <si>
    <t>АПИб-24-1</t>
  </si>
  <si>
    <t>АПИб-24-2</t>
  </si>
  <si>
    <t>АНб-24-2</t>
  </si>
  <si>
    <t>Интернет вещей в промышленной электронике</t>
  </si>
  <si>
    <t>АТб-24-1</t>
  </si>
  <si>
    <t>АЭб-24-1</t>
  </si>
  <si>
    <t>зАЭб-24-1</t>
  </si>
  <si>
    <t>зАЭб-24-11,12</t>
  </si>
  <si>
    <t>зАЭб-24-2</t>
  </si>
  <si>
    <t>пАЭб-24-2</t>
  </si>
  <si>
    <t>БАЭб-24-1</t>
  </si>
  <si>
    <t>ММСб-24-2</t>
  </si>
  <si>
    <t>Машины и технологии обработки металлов давлением</t>
  </si>
  <si>
    <t>ММСб-24-1</t>
  </si>
  <si>
    <t>МТМб-24-3</t>
  </si>
  <si>
    <t>зМТМб-24-3</t>
  </si>
  <si>
    <t>МТМб-24-4</t>
  </si>
  <si>
    <t>МТМб-24-4, МТМбд-24-4</t>
  </si>
  <si>
    <t>зМКТб-24-1</t>
  </si>
  <si>
    <t>АМб-24-1</t>
  </si>
  <si>
    <t>пМХб-24-1</t>
  </si>
  <si>
    <t>зМХб-24-1</t>
  </si>
  <si>
    <t>зТБЖб-24-1</t>
  </si>
  <si>
    <t>пТБЖб-24-1</t>
  </si>
  <si>
    <t>ММТмб-24-1</t>
  </si>
  <si>
    <t>пММб-24-4</t>
  </si>
  <si>
    <t>зММб-24-7</t>
  </si>
  <si>
    <t>Технология литейных процессов</t>
  </si>
  <si>
    <t>ММб-24-9</t>
  </si>
  <si>
    <t>ММб-24-9, ММбд-24-9</t>
  </si>
  <si>
    <t>Управление металлургическими предприятиями и технологическими процессами</t>
  </si>
  <si>
    <t>зММб-24-1</t>
  </si>
  <si>
    <t>ММб-24-1</t>
  </si>
  <si>
    <t>ММб-24-10</t>
  </si>
  <si>
    <t>зММб-24-2</t>
  </si>
  <si>
    <t>ММб-24-2</t>
  </si>
  <si>
    <t>БММб-24-2</t>
  </si>
  <si>
    <t>пТСМб-24-1</t>
  </si>
  <si>
    <t>АТСб-24-1</t>
  </si>
  <si>
    <t>СТХб-24-2</t>
  </si>
  <si>
    <t>СКИб-24-1</t>
  </si>
  <si>
    <t>Дизайн, конструирование и цифровое моделирование одежды</t>
  </si>
  <si>
    <t>пЭЭб-24-1</t>
  </si>
  <si>
    <t>вЭЭб-24-3</t>
  </si>
  <si>
    <t>Экономика, финансы и учет в бизнесе</t>
  </si>
  <si>
    <t>ЭМб-24-1</t>
  </si>
  <si>
    <t>Управление бизнес-процессами и финансы предприятий</t>
  </si>
  <si>
    <t>вЭМб-24-2</t>
  </si>
  <si>
    <t>пГМб-24-1</t>
  </si>
  <si>
    <t>вГМб-24-1</t>
  </si>
  <si>
    <t>вЭУПб-24-1</t>
  </si>
  <si>
    <t>ЭГМб-24-1</t>
  </si>
  <si>
    <t>ЭГМб-24-1, ЭГМбд-24</t>
  </si>
  <si>
    <t>вЭГМб-24-1</t>
  </si>
  <si>
    <t>ЭЮб-24-1</t>
  </si>
  <si>
    <t>вЭЮб-24-1</t>
  </si>
  <si>
    <t>дИРСб-24-1</t>
  </si>
  <si>
    <t>ИЖб-24-1</t>
  </si>
  <si>
    <t>ИЖб-24-1, ИЖбд-24-1</t>
  </si>
  <si>
    <t>зКПОб-24-1</t>
  </si>
  <si>
    <t>КПОб-24-1</t>
  </si>
  <si>
    <t>дИПОНб-24-1</t>
  </si>
  <si>
    <t>ИППб-24-1</t>
  </si>
  <si>
    <t>Психологическая помощь в образовании и социальной сфере</t>
  </si>
  <si>
    <t>дИППб-24-3</t>
  </si>
  <si>
    <t>ИППб-24-2</t>
  </si>
  <si>
    <t>ИСОб-24-2</t>
  </si>
  <si>
    <t>Проект ОС</t>
  </si>
  <si>
    <t>дИСОб-24-2</t>
  </si>
  <si>
    <t>АПОб-24-1</t>
  </si>
  <si>
    <t>ТПОб-24-2</t>
  </si>
  <si>
    <t>ИПОб-24-6</t>
  </si>
  <si>
    <t>ОРГ
Проект ОС</t>
  </si>
  <si>
    <t>ИПОб-24-5</t>
  </si>
  <si>
    <t>ИПОб-24-51,52</t>
  </si>
  <si>
    <t>пИПОб-24-7</t>
  </si>
  <si>
    <t>ИПОб-24-2</t>
  </si>
  <si>
    <t>ИПОб-24-3</t>
  </si>
  <si>
    <t>ИПОб-24-1</t>
  </si>
  <si>
    <t>ИПОб-24-11,12</t>
  </si>
  <si>
    <t>СПОб-24-3</t>
  </si>
  <si>
    <t>Педагогика дополнительного образования. Декоративно-прикладное искусство и дизайн</t>
  </si>
  <si>
    <t>ИФб-24-2</t>
  </si>
  <si>
    <t>ИФб-24-21,22,23</t>
  </si>
  <si>
    <t>дИДАб-24-1</t>
  </si>
  <si>
    <t>СДб-24-4</t>
  </si>
  <si>
    <t xml:space="preserve"> 01.04.02</t>
  </si>
  <si>
    <t>ТПМм-24-1</t>
  </si>
  <si>
    <t>Математическое моделирование и цифровые двойники</t>
  </si>
  <si>
    <t>ССм-24-7</t>
  </si>
  <si>
    <t>ССм-24-5</t>
  </si>
  <si>
    <t>Управление пространственным развитием городов</t>
  </si>
  <si>
    <t>АВм-24-1</t>
  </si>
  <si>
    <t>АПИм-24-1</t>
  </si>
  <si>
    <t>АНм-24-1</t>
  </si>
  <si>
    <t>АТм-24-1</t>
  </si>
  <si>
    <t>АЭСмс-24-1</t>
  </si>
  <si>
    <t>АЭМм-24-1</t>
  </si>
  <si>
    <t>дАЭМм-24-1</t>
  </si>
  <si>
    <t>АЭПм-24-1</t>
  </si>
  <si>
    <t>ММСм-24-2</t>
  </si>
  <si>
    <t>зММСм-24-2</t>
  </si>
  <si>
    <t>ММСм-24-1</t>
  </si>
  <si>
    <t>МТМм-24-1</t>
  </si>
  <si>
    <r>
      <t>АМм</t>
    </r>
    <r>
      <rPr>
        <sz val="11"/>
        <rFont val="Times New Roman"/>
        <family val="1"/>
        <charset val="204"/>
      </rPr>
      <t>-24-1</t>
    </r>
  </si>
  <si>
    <t>АМм-24-1</t>
  </si>
  <si>
    <t>зТБЖм-24-1</t>
  </si>
  <si>
    <t>ММИм-24-1</t>
  </si>
  <si>
    <t>ММИТм-24-1</t>
  </si>
  <si>
    <t>Инжиниринг инновационных технологий в обработке металлов давлением</t>
  </si>
  <si>
    <t>ММЧм-24-1</t>
  </si>
  <si>
    <t>эоМм-24-3</t>
  </si>
  <si>
    <t>ММХм-24-1</t>
  </si>
  <si>
    <t>Химические технологии энергоносителей и сырьевых материалов в металлургии</t>
  </si>
  <si>
    <t>ГТм-24-1</t>
  </si>
  <si>
    <t>ГТм-24-2</t>
  </si>
  <si>
    <t>ТСМм-24-1</t>
  </si>
  <si>
    <t>АТСм-24-1</t>
  </si>
  <si>
    <t>дЭЭм-24-3</t>
  </si>
  <si>
    <t>Экономика и финансы</t>
  </si>
  <si>
    <t>ЭЭм-24-2</t>
  </si>
  <si>
    <t>Экономическая безопасность и управление рисками в бизнесе</t>
  </si>
  <si>
    <t>эоЭУм-24-1</t>
  </si>
  <si>
    <t>ЭМм-24-1</t>
  </si>
  <si>
    <t>ЭМм-24-1, ЭМмд-24</t>
  </si>
  <si>
    <t>зЭМм-24-1</t>
  </si>
  <si>
    <t>зЭУПм-24-1</t>
  </si>
  <si>
    <t>Цифровой HR и организационное развитие</t>
  </si>
  <si>
    <t>дИПОм-24-1</t>
  </si>
  <si>
    <t>дИПОм-24-4</t>
  </si>
  <si>
    <t>дИПОм-24-5</t>
  </si>
  <si>
    <t>ИПОм-24-5</t>
  </si>
  <si>
    <t>КПОм-24-4</t>
  </si>
  <si>
    <t>Управление развитием физкультурно-спортивных и образовательных организаций</t>
  </si>
  <si>
    <t>ИПОм-24-7</t>
  </si>
  <si>
    <t>Проектирование индивидуальных образовательных траекторий (гуманитарный цикл)</t>
  </si>
  <si>
    <t>дИПОм-24-8</t>
  </si>
  <si>
    <t>Современные технологии обучения иностранным языкам в системе общего и дополнительного иноязычного образования</t>
  </si>
  <si>
    <t>дИППм-24-5</t>
  </si>
  <si>
    <t>дИППм-24-7</t>
  </si>
  <si>
    <t>Социально-психологическое консультирование и реабилитация</t>
  </si>
  <si>
    <t>ИППм-24-7</t>
  </si>
  <si>
    <t>дИППм-24-1</t>
  </si>
  <si>
    <t>дИСОм-24-1</t>
  </si>
  <si>
    <t>дИЛм-24-1</t>
  </si>
  <si>
    <t xml:space="preserve"> 46.04.01</t>
  </si>
  <si>
    <t>дИИм-24-1</t>
  </si>
  <si>
    <t>Компаративная история цивилизаций и проблемы регионального развития</t>
  </si>
  <si>
    <t>вБЭЭб-24-1</t>
  </si>
  <si>
    <t>вЭЭб-24-1</t>
  </si>
  <si>
    <t>дБПОб-24-1</t>
  </si>
  <si>
    <t>дИФб-24-1</t>
  </si>
  <si>
    <t>дТПОб-24-2</t>
  </si>
  <si>
    <t>зАМб-24-1</t>
  </si>
  <si>
    <t>зАТб-24-1</t>
  </si>
  <si>
    <t>зММСб-24-2</t>
  </si>
  <si>
    <t>зММСб-24-1</t>
  </si>
  <si>
    <t>Была ошибка</t>
  </si>
  <si>
    <t>Профиль выбирается</t>
  </si>
  <si>
    <t>Не факультатив</t>
  </si>
  <si>
    <t>Изм срок</t>
  </si>
  <si>
    <t>кол-во временное</t>
  </si>
  <si>
    <t>Актуализация в части ИИ</t>
  </si>
  <si>
    <t>Отличается от наименования группы контингента</t>
  </si>
  <si>
    <t>Профиль добавился/ изменился</t>
  </si>
  <si>
    <t>Не учтено в ВПО</t>
  </si>
  <si>
    <t>Профиль выбран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</si>
</sst>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d/mm/yy;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quotePrefix="1" applyFont="1" applyFill="1" applyBorder="1" applyAlignment="1">
      <alignment horizontal="left" wrapText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3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1" fillId="0" borderId="1" xfId="0" quotePrefix="1" applyNumberFormat="1" applyFont="1" applyFill="1" applyBorder="1"/>
    <xf numFmtId="49" fontId="1" fillId="0" borderId="1" xfId="0" quotePrefix="1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quotePrefix="1" applyFont="1" applyBorder="1"/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6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6" borderId="1" xfId="0" quotePrefix="1" applyNumberFormat="1" applyFont="1" applyFill="1" applyBorder="1"/>
    <xf numFmtId="49" fontId="1" fillId="6" borderId="1" xfId="0" quotePrefix="1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1" xfId="0" quotePrefix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/>
    <xf numFmtId="0" fontId="8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/>
    <xf numFmtId="165" fontId="1" fillId="7" borderId="1" xfId="0" applyNumberFormat="1" applyFont="1" applyFill="1" applyBorder="1" applyAlignment="1">
      <alignment horizontal="center"/>
    </xf>
    <xf numFmtId="0" fontId="1" fillId="7" borderId="1" xfId="0" quotePrefix="1" applyFont="1" applyFill="1" applyBorder="1" applyAlignment="1">
      <alignment horizontal="left" wrapText="1"/>
    </xf>
    <xf numFmtId="49" fontId="1" fillId="7" borderId="1" xfId="0" applyNumberFormat="1" applyFont="1" applyFill="1" applyBorder="1"/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5" fillId="7" borderId="1" xfId="0" applyFont="1" applyFill="1" applyBorder="1"/>
    <xf numFmtId="0" fontId="0" fillId="7" borderId="0" xfId="0" applyFill="1"/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quotePrefix="1" applyFont="1" applyFill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8;&#1091;&#1087;&#1087;&#1099;_2024-2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 ГОС"/>
      <sheetName val="Справочник ФГОС ВПО"/>
      <sheetName val="Справочник ФГОС ВО"/>
      <sheetName val="ФГОС ВПО-ФГОС ВО"/>
      <sheetName val="Науч.спец-ФГОС-кафедра"/>
      <sheetName val="Кафедры"/>
      <sheetName val="Группы"/>
      <sheetName val="Восстановленные"/>
      <sheetName val="Сетевые ОП-внеш"/>
      <sheetName val="Нереализуемые"/>
      <sheetName val="Свод по УГСН"/>
      <sheetName val="Свод по 44.00.00"/>
      <sheetName val="Свод по направ"/>
      <sheetName val="Свод по профилям"/>
      <sheetName val="Свод по инст"/>
      <sheetName val="Свод по каф"/>
      <sheetName val="Прик. бак.+профессия"/>
      <sheetName val="Прикл-профессия"/>
      <sheetName val="Выпуск 2015-16"/>
      <sheetName val="Выпуск 2016-17"/>
      <sheetName val="Выпуск 2017-18"/>
      <sheetName val="Выпуск 2018-19"/>
      <sheetName val="Выпуск 2019-20"/>
      <sheetName val="Выпуск 2020-21"/>
      <sheetName val="Выпуск 2021-22"/>
      <sheetName val="Выпуск 2022-23"/>
      <sheetName val="Выпуск 2023-24"/>
      <sheetName val="Не набрали_расформ 2024"/>
    </sheetNames>
    <sheetDataSet>
      <sheetData sheetId="0"/>
      <sheetData sheetId="1"/>
      <sheetData sheetId="2">
        <row r="2">
          <cell r="C2" t="str">
            <v xml:space="preserve"> 01.03.02</v>
          </cell>
          <cell r="D2" t="str">
            <v>010400</v>
          </cell>
          <cell r="E2" t="str">
            <v xml:space="preserve">Прикладная математика и информатика </v>
          </cell>
          <cell r="F2">
            <v>42075</v>
          </cell>
          <cell r="G2">
            <v>228</v>
          </cell>
          <cell r="H2" t="str">
            <v>бакалавр</v>
          </cell>
          <cell r="I2">
            <v>43110</v>
          </cell>
          <cell r="J2">
            <v>9</v>
          </cell>
          <cell r="K2" t="str">
            <v>Добавлена+алгоритмы</v>
          </cell>
        </row>
        <row r="3">
          <cell r="C3" t="str">
            <v xml:space="preserve"> 01.04.02</v>
          </cell>
          <cell r="D3" t="str">
            <v>010400</v>
          </cell>
          <cell r="E3" t="str">
            <v>Прикладная математика и информатика</v>
          </cell>
          <cell r="F3">
            <v>42244</v>
          </cell>
          <cell r="G3">
            <v>911</v>
          </cell>
          <cell r="H3" t="str">
            <v>магистр</v>
          </cell>
          <cell r="I3">
            <v>43110</v>
          </cell>
          <cell r="J3">
            <v>13</v>
          </cell>
          <cell r="K3" t="str">
            <v xml:space="preserve"> </v>
          </cell>
        </row>
        <row r="4">
          <cell r="C4" t="str">
            <v xml:space="preserve"> 01.06.01</v>
          </cell>
          <cell r="E4" t="str">
            <v>Математика и механика</v>
          </cell>
          <cell r="F4">
            <v>41850</v>
          </cell>
          <cell r="G4">
            <v>866</v>
          </cell>
          <cell r="H4" t="str">
            <v>Исследователь. Преподаватель-исследователь</v>
          </cell>
          <cell r="K4" t="str">
            <v xml:space="preserve"> </v>
          </cell>
        </row>
        <row r="5">
          <cell r="C5" t="str">
            <v xml:space="preserve"> 03.03.02</v>
          </cell>
          <cell r="D5" t="str">
            <v>011200</v>
          </cell>
          <cell r="E5" t="str">
            <v>Физика</v>
          </cell>
          <cell r="F5">
            <v>41858</v>
          </cell>
          <cell r="G5">
            <v>937</v>
          </cell>
          <cell r="H5" t="str">
            <v>бакалавр</v>
          </cell>
          <cell r="I5">
            <v>44050</v>
          </cell>
          <cell r="J5">
            <v>891</v>
          </cell>
          <cell r="K5" t="str">
            <v>Актуализировано</v>
          </cell>
        </row>
        <row r="6">
          <cell r="C6" t="str">
            <v xml:space="preserve"> 03.04.02</v>
          </cell>
          <cell r="D6" t="str">
            <v>011200</v>
          </cell>
          <cell r="E6" t="str">
            <v>Физика</v>
          </cell>
          <cell r="F6">
            <v>42244</v>
          </cell>
          <cell r="G6">
            <v>913</v>
          </cell>
          <cell r="H6" t="str">
            <v>магистр</v>
          </cell>
          <cell r="I6">
            <v>44050</v>
          </cell>
          <cell r="J6">
            <v>914</v>
          </cell>
          <cell r="K6" t="str">
            <v xml:space="preserve"> </v>
          </cell>
        </row>
        <row r="7">
          <cell r="C7" t="str">
            <v xml:space="preserve"> 03.06.01</v>
          </cell>
          <cell r="E7" t="str">
            <v>Физика и астрономия</v>
          </cell>
          <cell r="F7">
            <v>41850</v>
          </cell>
          <cell r="G7">
            <v>867</v>
          </cell>
          <cell r="H7" t="str">
            <v>Исследователь. Преподаватель-исследователь</v>
          </cell>
          <cell r="K7" t="str">
            <v xml:space="preserve"> </v>
          </cell>
        </row>
        <row r="8">
          <cell r="C8" t="str">
            <v xml:space="preserve"> 05.06.01</v>
          </cell>
          <cell r="E8" t="str">
            <v>Науки о Земле</v>
          </cell>
          <cell r="F8">
            <v>41850</v>
          </cell>
          <cell r="G8">
            <v>870</v>
          </cell>
          <cell r="H8" t="str">
            <v>Исследователь. Преподаватель-исследователь</v>
          </cell>
          <cell r="K8" t="str">
            <v xml:space="preserve"> </v>
          </cell>
        </row>
        <row r="9">
          <cell r="C9" t="str">
            <v xml:space="preserve"> 07.03.01</v>
          </cell>
          <cell r="D9" t="str">
            <v>270100</v>
          </cell>
          <cell r="E9" t="str">
            <v>Архитектура</v>
          </cell>
          <cell r="F9">
            <v>42481</v>
          </cell>
          <cell r="G9">
            <v>463</v>
          </cell>
          <cell r="H9" t="str">
            <v>бакалавр</v>
          </cell>
          <cell r="I9">
            <v>42894</v>
          </cell>
          <cell r="J9">
            <v>509</v>
          </cell>
          <cell r="K9" t="str">
            <v>Добавлена</v>
          </cell>
        </row>
        <row r="10">
          <cell r="C10" t="str">
            <v xml:space="preserve"> 07.04.01</v>
          </cell>
          <cell r="E10" t="str">
            <v>Архитектура</v>
          </cell>
          <cell r="F10">
            <v>42894</v>
          </cell>
          <cell r="G10">
            <v>520</v>
          </cell>
          <cell r="H10" t="str">
            <v>магистр</v>
          </cell>
          <cell r="I10">
            <v>42894</v>
          </cell>
          <cell r="J10">
            <v>520</v>
          </cell>
          <cell r="K10" t="str">
            <v xml:space="preserve"> </v>
          </cell>
        </row>
        <row r="11">
          <cell r="C11" t="str">
            <v xml:space="preserve"> 07.03.03</v>
          </cell>
          <cell r="D11" t="str">
            <v>270300</v>
          </cell>
          <cell r="E11" t="str">
            <v>Дизайн архитектурной среды</v>
          </cell>
          <cell r="F11">
            <v>42450</v>
          </cell>
          <cell r="G11">
            <v>247</v>
          </cell>
          <cell r="H11" t="str">
            <v>бакалавр</v>
          </cell>
          <cell r="I11">
            <v>42894</v>
          </cell>
          <cell r="J11">
            <v>510</v>
          </cell>
          <cell r="K11" t="str">
            <v>Добавлена</v>
          </cell>
        </row>
        <row r="12">
          <cell r="C12" t="str">
            <v xml:space="preserve"> 08.03.01</v>
          </cell>
          <cell r="D12" t="str">
            <v>270800</v>
          </cell>
          <cell r="E12" t="str">
            <v>Строительство</v>
          </cell>
          <cell r="F12">
            <v>42075</v>
          </cell>
          <cell r="G12">
            <v>201</v>
          </cell>
          <cell r="H12" t="str">
            <v>бакалавр</v>
          </cell>
          <cell r="I12">
            <v>42886</v>
          </cell>
          <cell r="J12">
            <v>481</v>
          </cell>
          <cell r="K12" t="str">
            <v>Актуализировано</v>
          </cell>
        </row>
        <row r="13">
          <cell r="C13" t="str">
            <v xml:space="preserve"> 08.04.01</v>
          </cell>
          <cell r="D13" t="str">
            <v>270800</v>
          </cell>
          <cell r="E13" t="str">
            <v>Строительство</v>
          </cell>
          <cell r="F13">
            <v>41942</v>
          </cell>
          <cell r="G13">
            <v>1419</v>
          </cell>
          <cell r="H13" t="str">
            <v>магистр</v>
          </cell>
          <cell r="I13">
            <v>42886</v>
          </cell>
          <cell r="J13">
            <v>482</v>
          </cell>
          <cell r="K13" t="str">
            <v xml:space="preserve"> </v>
          </cell>
        </row>
        <row r="14">
          <cell r="C14" t="str">
            <v xml:space="preserve"> 08.05.01</v>
          </cell>
          <cell r="D14">
            <v>271101</v>
          </cell>
          <cell r="E14" t="str">
            <v>Строительство уникальных зданий и сооружений</v>
          </cell>
          <cell r="F14">
            <v>42593</v>
          </cell>
          <cell r="G14">
            <v>1030</v>
          </cell>
          <cell r="H14" t="str">
            <v>инженер-строитель</v>
          </cell>
          <cell r="I14">
            <v>42886</v>
          </cell>
          <cell r="J14">
            <v>483</v>
          </cell>
          <cell r="K14" t="str">
            <v>Актуализировано</v>
          </cell>
        </row>
        <row r="15">
          <cell r="C15" t="str">
            <v xml:space="preserve"> 08.06.01</v>
          </cell>
          <cell r="E15" t="str">
            <v>Техника и технологии строительства</v>
          </cell>
          <cell r="F15">
            <v>41850</v>
          </cell>
          <cell r="G15">
            <v>873</v>
          </cell>
          <cell r="H15" t="str">
            <v>Исследователь. Преподаватель-исследователь</v>
          </cell>
          <cell r="K15" t="str">
            <v xml:space="preserve"> </v>
          </cell>
        </row>
        <row r="16">
          <cell r="C16" t="str">
            <v xml:space="preserve"> 09.03.01</v>
          </cell>
          <cell r="D16" t="str">
            <v>230100</v>
          </cell>
          <cell r="E16" t="str">
            <v>Информатика и вычислительная техника</v>
          </cell>
          <cell r="F16">
            <v>42381</v>
          </cell>
          <cell r="G16">
            <v>5</v>
          </cell>
          <cell r="H16" t="str">
            <v>бакалавр</v>
          </cell>
          <cell r="I16">
            <v>42997</v>
          </cell>
          <cell r="J16">
            <v>929</v>
          </cell>
          <cell r="K16" t="str">
            <v>Алгоритмы</v>
          </cell>
        </row>
        <row r="17">
          <cell r="C17" t="str">
            <v xml:space="preserve"> 09.03.03</v>
          </cell>
          <cell r="D17" t="str">
            <v>230700</v>
          </cell>
          <cell r="E17" t="str">
            <v xml:space="preserve">Прикладная  информатика </v>
          </cell>
          <cell r="F17">
            <v>42075</v>
          </cell>
          <cell r="G17">
            <v>207</v>
          </cell>
          <cell r="H17" t="str">
            <v>бакалавр</v>
          </cell>
          <cell r="I17">
            <v>42997</v>
          </cell>
          <cell r="J17">
            <v>922</v>
          </cell>
          <cell r="K17" t="str">
            <v>Алгоритмы</v>
          </cell>
        </row>
        <row r="18">
          <cell r="C18" t="str">
            <v xml:space="preserve"> 09.04.01</v>
          </cell>
          <cell r="D18" t="str">
            <v>230100</v>
          </cell>
          <cell r="E18" t="str">
            <v>Информатика и вычислительная техника</v>
          </cell>
          <cell r="F18">
            <v>41942</v>
          </cell>
          <cell r="G18">
            <v>1420</v>
          </cell>
          <cell r="H18" t="str">
            <v>магистр</v>
          </cell>
          <cell r="I18">
            <v>42997</v>
          </cell>
          <cell r="J18">
            <v>918</v>
          </cell>
          <cell r="K18" t="str">
            <v xml:space="preserve"> </v>
          </cell>
        </row>
        <row r="19">
          <cell r="C19" t="str">
            <v xml:space="preserve"> 09.04.03</v>
          </cell>
          <cell r="D19" t="str">
            <v>230700</v>
          </cell>
          <cell r="E19" t="str">
            <v>Прикладная информатика</v>
          </cell>
          <cell r="F19">
            <v>41942</v>
          </cell>
          <cell r="G19">
            <v>1404</v>
          </cell>
          <cell r="H19" t="str">
            <v>магистр</v>
          </cell>
          <cell r="I19">
            <v>42997</v>
          </cell>
          <cell r="J19">
            <v>916</v>
          </cell>
          <cell r="K19" t="str">
            <v xml:space="preserve"> </v>
          </cell>
        </row>
        <row r="20">
          <cell r="C20" t="str">
            <v xml:space="preserve"> 09.06.01</v>
          </cell>
          <cell r="E20" t="str">
            <v>Информатика и вычислительная техника</v>
          </cell>
          <cell r="F20">
            <v>41850</v>
          </cell>
          <cell r="G20">
            <v>875</v>
          </cell>
          <cell r="H20" t="str">
            <v>Исследователь. Преподаватель-исследователь</v>
          </cell>
          <cell r="K20" t="str">
            <v xml:space="preserve"> </v>
          </cell>
        </row>
        <row r="21">
          <cell r="C21" t="str">
            <v xml:space="preserve"> 10.05.03</v>
          </cell>
          <cell r="D21" t="str">
            <v>090303</v>
          </cell>
          <cell r="E21" t="str">
            <v>Информационная безопасность автоматизированных систем</v>
          </cell>
          <cell r="F21">
            <v>42705</v>
          </cell>
          <cell r="G21">
            <v>1509</v>
          </cell>
          <cell r="H21" t="str">
            <v>специалист по защите информации</v>
          </cell>
          <cell r="I21">
            <v>44161</v>
          </cell>
          <cell r="J21">
            <v>1457</v>
          </cell>
          <cell r="K21" t="str">
            <v xml:space="preserve"> </v>
          </cell>
        </row>
        <row r="22">
          <cell r="C22" t="str">
            <v xml:space="preserve"> 11.03.04</v>
          </cell>
          <cell r="D22" t="str">
            <v>210100</v>
          </cell>
          <cell r="E22" t="str">
            <v xml:space="preserve">Электроника и наноэлектроника </v>
          </cell>
          <cell r="F22">
            <v>42075</v>
          </cell>
          <cell r="G22">
            <v>218</v>
          </cell>
          <cell r="H22" t="str">
            <v>бакалавр</v>
          </cell>
          <cell r="I22">
            <v>42997</v>
          </cell>
          <cell r="J22">
            <v>927</v>
          </cell>
          <cell r="K22" t="str">
            <v>Добавлена+алгоритмы</v>
          </cell>
        </row>
        <row r="23">
          <cell r="C23" t="str">
            <v xml:space="preserve"> 11.04.04</v>
          </cell>
          <cell r="D23" t="str">
            <v>210100</v>
          </cell>
          <cell r="E23" t="str">
            <v>Электроника и наноэлектроника</v>
          </cell>
          <cell r="F23">
            <v>41942</v>
          </cell>
          <cell r="G23">
            <v>1407</v>
          </cell>
          <cell r="H23" t="str">
            <v>магистр</v>
          </cell>
          <cell r="I23">
            <v>43000</v>
          </cell>
          <cell r="J23">
            <v>959</v>
          </cell>
          <cell r="K23" t="str">
            <v xml:space="preserve"> </v>
          </cell>
        </row>
        <row r="24">
          <cell r="C24" t="str">
            <v xml:space="preserve"> 12.03.01</v>
          </cell>
          <cell r="D24" t="str">
            <v>200100</v>
          </cell>
          <cell r="E24" t="str">
            <v>Приборостроение</v>
          </cell>
          <cell r="F24">
            <v>42250</v>
          </cell>
          <cell r="G24">
            <v>959</v>
          </cell>
          <cell r="H24" t="str">
            <v>бакалавр</v>
          </cell>
          <cell r="I24">
            <v>42997</v>
          </cell>
          <cell r="J24">
            <v>945</v>
          </cell>
          <cell r="K24" t="str">
            <v>Актуализировано</v>
          </cell>
        </row>
        <row r="25">
          <cell r="C25" t="str">
            <v xml:space="preserve"> 13.03.01</v>
          </cell>
          <cell r="D25" t="str">
            <v>140100</v>
          </cell>
          <cell r="E25" t="str">
            <v>Теплоэнергетика и теплотехника</v>
          </cell>
          <cell r="F25">
            <v>42278</v>
          </cell>
          <cell r="G25">
            <v>1081</v>
          </cell>
          <cell r="H25" t="str">
            <v>бакалавр</v>
          </cell>
          <cell r="I25">
            <v>43159</v>
          </cell>
          <cell r="J25">
            <v>143</v>
          </cell>
          <cell r="K25" t="str">
            <v>Добавлена+алгоритмы</v>
          </cell>
        </row>
        <row r="26">
          <cell r="C26" t="str">
            <v xml:space="preserve"> 13.03.02</v>
          </cell>
          <cell r="D26" t="str">
            <v>140400</v>
          </cell>
          <cell r="E26" t="str">
            <v>Электроэнергетика и электротехника</v>
          </cell>
          <cell r="F26">
            <v>42250</v>
          </cell>
          <cell r="G26">
            <v>955</v>
          </cell>
          <cell r="H26" t="str">
            <v>бакалавр</v>
          </cell>
          <cell r="I26">
            <v>43159</v>
          </cell>
          <cell r="J26">
            <v>144</v>
          </cell>
          <cell r="K26" t="str">
            <v>Добавлена+алгоритмы</v>
          </cell>
        </row>
        <row r="27">
          <cell r="C27" t="str">
            <v xml:space="preserve"> 13.04.01</v>
          </cell>
          <cell r="D27" t="str">
            <v>140100</v>
          </cell>
          <cell r="E27" t="str">
            <v>Теплоэнергетика и теплотехника</v>
          </cell>
          <cell r="F27">
            <v>41964</v>
          </cell>
          <cell r="G27">
            <v>1499</v>
          </cell>
          <cell r="H27" t="str">
            <v>магистр</v>
          </cell>
          <cell r="I27">
            <v>43159</v>
          </cell>
          <cell r="J27">
            <v>146</v>
          </cell>
          <cell r="K27" t="str">
            <v xml:space="preserve"> </v>
          </cell>
        </row>
        <row r="28">
          <cell r="C28" t="str">
            <v xml:space="preserve"> 13.04.02</v>
          </cell>
          <cell r="D28" t="str">
            <v>140400</v>
          </cell>
          <cell r="E28" t="str">
            <v>Электроэнергетика и электротехника</v>
          </cell>
          <cell r="F28">
            <v>41964</v>
          </cell>
          <cell r="G28">
            <v>1500</v>
          </cell>
          <cell r="H28" t="str">
            <v>магистр</v>
          </cell>
          <cell r="I28">
            <v>43159</v>
          </cell>
          <cell r="J28">
            <v>147</v>
          </cell>
          <cell r="K28" t="str">
            <v xml:space="preserve"> </v>
          </cell>
        </row>
        <row r="29">
          <cell r="C29" t="str">
            <v xml:space="preserve"> 13.06.01</v>
          </cell>
          <cell r="E29" t="str">
            <v>Электро- и теплотехника</v>
          </cell>
          <cell r="F29">
            <v>41850</v>
          </cell>
          <cell r="G29">
            <v>878</v>
          </cell>
          <cell r="H29" t="str">
            <v>Исследователь. Преподаватель-исследователь</v>
          </cell>
          <cell r="K29" t="str">
            <v xml:space="preserve"> </v>
          </cell>
        </row>
        <row r="30">
          <cell r="C30" t="str">
            <v xml:space="preserve"> 15.03.01</v>
          </cell>
          <cell r="D30" t="str">
            <v>150700</v>
          </cell>
          <cell r="E30" t="str">
            <v>Машиностроение</v>
          </cell>
          <cell r="F30">
            <v>42250</v>
          </cell>
          <cell r="G30">
            <v>957</v>
          </cell>
          <cell r="H30" t="str">
            <v>бакалавр</v>
          </cell>
          <cell r="I30">
            <v>44417</v>
          </cell>
          <cell r="J30">
            <v>727</v>
          </cell>
          <cell r="K30" t="str">
            <v>Алгоритмы</v>
          </cell>
        </row>
        <row r="31">
          <cell r="C31" t="str">
            <v xml:space="preserve"> 15.03.02</v>
          </cell>
          <cell r="D31" t="str">
            <v>151000</v>
          </cell>
          <cell r="E31" t="str">
            <v>Технологические машины и оборудование</v>
          </cell>
          <cell r="F31">
            <v>42297</v>
          </cell>
          <cell r="G31">
            <v>1170</v>
          </cell>
          <cell r="H31" t="str">
            <v>бакалавр</v>
          </cell>
          <cell r="I31">
            <v>44417</v>
          </cell>
          <cell r="J31">
            <v>728</v>
          </cell>
          <cell r="K31" t="str">
            <v>Алгоритмы</v>
          </cell>
        </row>
        <row r="32">
          <cell r="C32" t="str">
            <v xml:space="preserve"> 15.03.05</v>
          </cell>
          <cell r="D32" t="str">
            <v>151900</v>
          </cell>
          <cell r="E32" t="str">
            <v>Конструкторско-технологическое обеспечение машиностроительных производств</v>
          </cell>
          <cell r="F32">
            <v>42593</v>
          </cell>
          <cell r="G32">
            <v>1000</v>
          </cell>
          <cell r="H32" t="str">
            <v>бакалавр</v>
          </cell>
          <cell r="I32">
            <v>44060</v>
          </cell>
          <cell r="J32">
            <v>1044</v>
          </cell>
          <cell r="K32" t="str">
            <v>Алгоритмы</v>
          </cell>
        </row>
        <row r="33">
          <cell r="C33" t="str">
            <v xml:space="preserve"> 15.03.06</v>
          </cell>
          <cell r="D33" t="str">
            <v>221000</v>
          </cell>
          <cell r="E33" t="str">
            <v xml:space="preserve">Мехатроника и робототехника </v>
          </cell>
          <cell r="F33">
            <v>42075</v>
          </cell>
          <cell r="G33">
            <v>206</v>
          </cell>
          <cell r="H33" t="str">
            <v>бакалавр</v>
          </cell>
          <cell r="I33">
            <v>44060</v>
          </cell>
          <cell r="J33">
            <v>1046</v>
          </cell>
          <cell r="K33" t="str">
            <v>Добавлена+алгоритмы</v>
          </cell>
        </row>
        <row r="34">
          <cell r="C34" t="str">
            <v xml:space="preserve"> 15.04.01</v>
          </cell>
          <cell r="D34" t="str">
            <v>150700</v>
          </cell>
          <cell r="E34" t="str">
            <v>Машиностроение</v>
          </cell>
          <cell r="F34">
            <v>41964</v>
          </cell>
          <cell r="G34">
            <v>1504</v>
          </cell>
          <cell r="H34" t="str">
            <v>магистр</v>
          </cell>
          <cell r="I34">
            <v>44057</v>
          </cell>
          <cell r="J34">
            <v>1025</v>
          </cell>
          <cell r="K34" t="str">
            <v xml:space="preserve"> </v>
          </cell>
        </row>
        <row r="35">
          <cell r="C35" t="str">
            <v xml:space="preserve"> 15.04.02</v>
          </cell>
          <cell r="D35" t="str">
            <v>151000</v>
          </cell>
          <cell r="E35" t="str">
            <v>Технологические машины и оборудование</v>
          </cell>
          <cell r="F35">
            <v>41964</v>
          </cell>
          <cell r="G35">
            <v>1489</v>
          </cell>
          <cell r="H35" t="str">
            <v>магистр</v>
          </cell>
          <cell r="I35">
            <v>44057</v>
          </cell>
          <cell r="J35">
            <v>1026</v>
          </cell>
          <cell r="K35" t="str">
            <v xml:space="preserve"> </v>
          </cell>
        </row>
        <row r="36">
          <cell r="C36" t="str">
            <v xml:space="preserve"> 15.04.05</v>
          </cell>
          <cell r="D36" t="str">
            <v>151900</v>
          </cell>
          <cell r="E36" t="str">
            <v>Конструкторско-технологическое обеспечение машиностроительных производств</v>
          </cell>
          <cell r="F36">
            <v>41964</v>
          </cell>
          <cell r="G36">
            <v>1485</v>
          </cell>
          <cell r="H36" t="str">
            <v>магистр</v>
          </cell>
          <cell r="I36">
            <v>44060</v>
          </cell>
          <cell r="J36">
            <v>1045</v>
          </cell>
          <cell r="K36" t="str">
            <v xml:space="preserve"> </v>
          </cell>
        </row>
        <row r="37">
          <cell r="C37" t="str">
            <v xml:space="preserve"> 15.04.06</v>
          </cell>
          <cell r="D37" t="str">
            <v>221000</v>
          </cell>
          <cell r="E37" t="str">
            <v>Мехатроника и робототехника</v>
          </cell>
          <cell r="F37">
            <v>41964</v>
          </cell>
          <cell r="G37">
            <v>1491</v>
          </cell>
          <cell r="H37" t="str">
            <v>магистр</v>
          </cell>
          <cell r="I37">
            <v>44057</v>
          </cell>
          <cell r="J37">
            <v>1023</v>
          </cell>
          <cell r="K37" t="str">
            <v xml:space="preserve"> </v>
          </cell>
        </row>
        <row r="38">
          <cell r="C38" t="str">
            <v xml:space="preserve"> 15.05.01</v>
          </cell>
          <cell r="D38">
            <v>151701</v>
          </cell>
          <cell r="E38" t="str">
            <v>Проектирование технологических машин и комплексов</v>
          </cell>
          <cell r="F38">
            <v>42671</v>
          </cell>
          <cell r="G38">
            <v>1343</v>
          </cell>
          <cell r="H38" t="str">
            <v>инженер</v>
          </cell>
          <cell r="I38">
            <v>44417</v>
          </cell>
          <cell r="J38">
            <v>732</v>
          </cell>
          <cell r="K38" t="str">
            <v xml:space="preserve"> </v>
          </cell>
        </row>
        <row r="39">
          <cell r="C39" t="str">
            <v xml:space="preserve"> 15.06.01</v>
          </cell>
          <cell r="E39" t="str">
            <v>Машиностроение</v>
          </cell>
          <cell r="F39">
            <v>41850</v>
          </cell>
          <cell r="G39">
            <v>881</v>
          </cell>
          <cell r="H39" t="str">
            <v>Исследователь. Преподаватель-исследователь</v>
          </cell>
          <cell r="K39" t="str">
            <v xml:space="preserve"> </v>
          </cell>
        </row>
        <row r="40">
          <cell r="C40" t="str">
            <v xml:space="preserve"> 18.03.01</v>
          </cell>
          <cell r="D40" t="str">
            <v>240100</v>
          </cell>
          <cell r="E40" t="str">
            <v>Химическая технология</v>
          </cell>
          <cell r="F40">
            <v>42593</v>
          </cell>
          <cell r="G40">
            <v>1005</v>
          </cell>
          <cell r="H40" t="str">
            <v>бакалавр</v>
          </cell>
          <cell r="I40">
            <v>44050</v>
          </cell>
          <cell r="J40">
            <v>922</v>
          </cell>
          <cell r="K40" t="str">
            <v>Добавлена</v>
          </cell>
        </row>
        <row r="41">
          <cell r="C41" t="str">
            <v xml:space="preserve"> 18.04.01</v>
          </cell>
          <cell r="D41" t="str">
            <v>240100</v>
          </cell>
          <cell r="E41" t="str">
            <v>Химическая технология</v>
          </cell>
          <cell r="F41">
            <v>41964</v>
          </cell>
          <cell r="G41">
            <v>1494</v>
          </cell>
          <cell r="H41" t="str">
            <v>магистр</v>
          </cell>
          <cell r="I41">
            <v>44050</v>
          </cell>
          <cell r="J41">
            <v>910</v>
          </cell>
          <cell r="K41" t="str">
            <v xml:space="preserve"> </v>
          </cell>
        </row>
        <row r="42">
          <cell r="C42" t="str">
            <v xml:space="preserve"> 19.03.02</v>
          </cell>
          <cell r="D42" t="str">
            <v>260100</v>
          </cell>
          <cell r="E42" t="str">
            <v xml:space="preserve">Продукты питания из растительного сырья </v>
          </cell>
          <cell r="F42">
            <v>42075</v>
          </cell>
          <cell r="G42">
            <v>211</v>
          </cell>
          <cell r="H42" t="str">
            <v>бакалавр</v>
          </cell>
          <cell r="I42">
            <v>44060</v>
          </cell>
          <cell r="J42">
            <v>1041</v>
          </cell>
          <cell r="K42" t="str">
            <v>Актуализировано</v>
          </cell>
        </row>
        <row r="43">
          <cell r="C43" t="str">
            <v xml:space="preserve"> 19.03.03</v>
          </cell>
          <cell r="D43" t="str">
            <v>260200</v>
          </cell>
          <cell r="E43" t="str">
            <v xml:space="preserve">Продукты питания животного происхождения </v>
          </cell>
          <cell r="F43">
            <v>42075</v>
          </cell>
          <cell r="G43">
            <v>199</v>
          </cell>
          <cell r="H43" t="str">
            <v>бакалавр</v>
          </cell>
          <cell r="I43">
            <v>44054</v>
          </cell>
          <cell r="J43">
            <v>936</v>
          </cell>
          <cell r="K43" t="str">
            <v>Актуализировано</v>
          </cell>
        </row>
        <row r="44">
          <cell r="C44" t="str">
            <v xml:space="preserve"> 19.06.01</v>
          </cell>
          <cell r="E44" t="str">
            <v>Промышленная экология и биотехнологии</v>
          </cell>
          <cell r="F44">
            <v>41834</v>
          </cell>
          <cell r="G44">
            <v>884</v>
          </cell>
          <cell r="H44" t="str">
            <v>Исследователь. Преподаватель-исследователь</v>
          </cell>
          <cell r="K44" t="str">
            <v xml:space="preserve"> </v>
          </cell>
        </row>
        <row r="45">
          <cell r="C45" t="str">
            <v xml:space="preserve"> 20.03.01</v>
          </cell>
          <cell r="D45" t="str">
            <v>280700</v>
          </cell>
          <cell r="E45" t="str">
            <v>Техносферная безопасность</v>
          </cell>
          <cell r="F45">
            <v>42450</v>
          </cell>
          <cell r="G45">
            <v>246</v>
          </cell>
          <cell r="H45" t="str">
            <v>бакалавр</v>
          </cell>
          <cell r="I45">
            <v>43976</v>
          </cell>
          <cell r="J45">
            <v>680</v>
          </cell>
          <cell r="K45" t="str">
            <v>Добавлена</v>
          </cell>
        </row>
        <row r="46">
          <cell r="C46" t="str">
            <v xml:space="preserve"> 20.03.02</v>
          </cell>
          <cell r="D46" t="str">
            <v>280100</v>
          </cell>
          <cell r="E46" t="str">
            <v xml:space="preserve">Природообустройство и водопользование </v>
          </cell>
          <cell r="F46">
            <v>42069</v>
          </cell>
          <cell r="G46">
            <v>160</v>
          </cell>
          <cell r="H46" t="str">
            <v>бакалавр</v>
          </cell>
          <cell r="I46">
            <v>43977</v>
          </cell>
          <cell r="J46">
            <v>685</v>
          </cell>
          <cell r="K46" t="str">
            <v>Актуализировано</v>
          </cell>
        </row>
        <row r="47">
          <cell r="C47" t="str">
            <v xml:space="preserve"> 20.04.01</v>
          </cell>
          <cell r="D47" t="str">
            <v>280700</v>
          </cell>
          <cell r="E47" t="str">
            <v>Техносферная безопасность</v>
          </cell>
          <cell r="F47">
            <v>42069</v>
          </cell>
          <cell r="G47">
            <v>172</v>
          </cell>
          <cell r="H47" t="str">
            <v>магистр</v>
          </cell>
          <cell r="I47">
            <v>43976</v>
          </cell>
          <cell r="J47">
            <v>678</v>
          </cell>
          <cell r="K47" t="str">
            <v xml:space="preserve"> </v>
          </cell>
        </row>
        <row r="48">
          <cell r="C48" t="str">
            <v xml:space="preserve"> 20.06.01</v>
          </cell>
          <cell r="E48" t="str">
            <v>Техносферная безопасность</v>
          </cell>
          <cell r="F48">
            <v>41850</v>
          </cell>
          <cell r="G48">
            <v>885</v>
          </cell>
          <cell r="H48" t="str">
            <v>Исследователь. Преподаватель-исследователь</v>
          </cell>
          <cell r="K48" t="str">
            <v xml:space="preserve"> </v>
          </cell>
        </row>
        <row r="49">
          <cell r="C49" t="str">
            <v xml:space="preserve"> 21.05.04</v>
          </cell>
          <cell r="D49">
            <v>130400</v>
          </cell>
          <cell r="E49" t="str">
            <v>Горное дело</v>
          </cell>
          <cell r="F49">
            <v>42660</v>
          </cell>
          <cell r="G49">
            <v>1298</v>
          </cell>
          <cell r="H49" t="str">
            <v>горный инженер</v>
          </cell>
          <cell r="I49">
            <v>44055</v>
          </cell>
          <cell r="J49">
            <v>987</v>
          </cell>
          <cell r="K49" t="str">
            <v>Добавлена</v>
          </cell>
        </row>
        <row r="50">
          <cell r="C50" t="str">
            <v xml:space="preserve"> 21.06.01</v>
          </cell>
          <cell r="E50" t="str">
            <v>Геология, разведка и разработка полезных ископаемых</v>
          </cell>
          <cell r="F50">
            <v>41850</v>
          </cell>
          <cell r="G50">
            <v>886</v>
          </cell>
          <cell r="H50" t="str">
            <v>Исследователь. Преподаватель-исследователь</v>
          </cell>
          <cell r="K50" t="str">
            <v xml:space="preserve"> </v>
          </cell>
        </row>
        <row r="51">
          <cell r="C51" t="str">
            <v xml:space="preserve"> 22.03.01</v>
          </cell>
          <cell r="D51" t="str">
            <v>150100</v>
          </cell>
          <cell r="E51" t="str">
            <v>Материаловедение и технологии материалов</v>
          </cell>
          <cell r="F51">
            <v>42320</v>
          </cell>
          <cell r="G51">
            <v>1331</v>
          </cell>
          <cell r="H51" t="str">
            <v>бакалавр</v>
          </cell>
          <cell r="I51">
            <v>43984</v>
          </cell>
          <cell r="J51">
            <v>701</v>
          </cell>
          <cell r="K51" t="str">
            <v>Добавлена</v>
          </cell>
        </row>
        <row r="52">
          <cell r="C52" t="str">
            <v xml:space="preserve"> 22.03.02</v>
          </cell>
          <cell r="D52" t="str">
            <v>150400</v>
          </cell>
          <cell r="E52" t="str">
            <v>Металлургия</v>
          </cell>
          <cell r="F52">
            <v>42342</v>
          </cell>
          <cell r="G52">
            <v>1427</v>
          </cell>
          <cell r="H52" t="str">
            <v>бакалавр</v>
          </cell>
          <cell r="I52">
            <v>43984</v>
          </cell>
          <cell r="J52">
            <v>702</v>
          </cell>
          <cell r="K52" t="str">
            <v>Добавлена</v>
          </cell>
        </row>
        <row r="53">
          <cell r="C53" t="str">
            <v xml:space="preserve"> 22.04.02</v>
          </cell>
          <cell r="D53" t="str">
            <v>150400</v>
          </cell>
          <cell r="E53" t="str">
            <v>Металлургия</v>
          </cell>
          <cell r="F53">
            <v>42093</v>
          </cell>
          <cell r="G53">
            <v>300</v>
          </cell>
          <cell r="H53" t="str">
            <v>магистр</v>
          </cell>
          <cell r="I53">
            <v>43214</v>
          </cell>
          <cell r="J53">
            <v>308</v>
          </cell>
          <cell r="K53" t="str">
            <v xml:space="preserve"> </v>
          </cell>
        </row>
        <row r="54">
          <cell r="C54" t="str">
            <v xml:space="preserve"> 22.06.01</v>
          </cell>
          <cell r="E54" t="str">
            <v>Технологии материалов</v>
          </cell>
          <cell r="F54">
            <v>41850</v>
          </cell>
          <cell r="G54">
            <v>888</v>
          </cell>
          <cell r="H54" t="str">
            <v>Исследователь. Преподаватель-исследователь</v>
          </cell>
          <cell r="K54" t="str">
            <v xml:space="preserve"> </v>
          </cell>
        </row>
        <row r="55">
          <cell r="C55" t="str">
            <v xml:space="preserve"> 23.03.01</v>
          </cell>
          <cell r="D55" t="str">
            <v>190700</v>
          </cell>
          <cell r="E55" t="str">
            <v xml:space="preserve">Технология транспортных процессов </v>
          </cell>
          <cell r="F55">
            <v>42069</v>
          </cell>
          <cell r="G55">
            <v>165</v>
          </cell>
          <cell r="H55" t="str">
            <v>бакалавр</v>
          </cell>
          <cell r="I55">
            <v>44050</v>
          </cell>
          <cell r="J55">
            <v>911</v>
          </cell>
          <cell r="K55" t="str">
            <v>Добавлена</v>
          </cell>
        </row>
        <row r="56">
          <cell r="C56" t="str">
            <v xml:space="preserve"> 23.03.02</v>
          </cell>
          <cell r="D56" t="str">
            <v>190100</v>
          </cell>
          <cell r="E56" t="str">
            <v xml:space="preserve">Наземные транспортно-технологические комплексы </v>
          </cell>
          <cell r="F56">
            <v>42069</v>
          </cell>
          <cell r="G56">
            <v>162</v>
          </cell>
          <cell r="H56" t="str">
            <v>бакалавр</v>
          </cell>
          <cell r="I56">
            <v>44050</v>
          </cell>
          <cell r="J56">
            <v>915</v>
          </cell>
          <cell r="K56" t="str">
            <v>Актуализировано</v>
          </cell>
        </row>
        <row r="57">
          <cell r="C57" t="str">
            <v xml:space="preserve"> 23.03.03</v>
          </cell>
          <cell r="D57" t="str">
            <v>190600</v>
          </cell>
          <cell r="E57" t="str">
            <v>Эксплуатация транспортно-технологических машин и комплексов</v>
          </cell>
          <cell r="F57">
            <v>42352</v>
          </cell>
          <cell r="G57">
            <v>1470</v>
          </cell>
          <cell r="H57" t="str">
            <v>бакалавр</v>
          </cell>
          <cell r="I57">
            <v>44050</v>
          </cell>
          <cell r="J57">
            <v>916</v>
          </cell>
          <cell r="K57" t="str">
            <v>Актуализировано</v>
          </cell>
        </row>
        <row r="58">
          <cell r="C58" t="str">
            <v xml:space="preserve"> 23.04.01</v>
          </cell>
          <cell r="D58" t="str">
            <v>190700</v>
          </cell>
          <cell r="E58" t="str">
            <v xml:space="preserve">Технология транспортных процессов </v>
          </cell>
          <cell r="F58">
            <v>42093</v>
          </cell>
          <cell r="G58">
            <v>301</v>
          </cell>
          <cell r="H58" t="str">
            <v>магистр</v>
          </cell>
          <cell r="I58">
            <v>44050</v>
          </cell>
          <cell r="J58">
            <v>908</v>
          </cell>
          <cell r="K58" t="str">
            <v xml:space="preserve"> </v>
          </cell>
        </row>
        <row r="59">
          <cell r="C59" t="str">
            <v xml:space="preserve"> 23.04.02</v>
          </cell>
          <cell r="D59" t="str">
            <v>190100</v>
          </cell>
          <cell r="E59" t="str">
            <v xml:space="preserve">Наземные транспортно-технологические комплексы </v>
          </cell>
          <cell r="F59">
            <v>42069</v>
          </cell>
          <cell r="G59">
            <v>159</v>
          </cell>
          <cell r="H59" t="str">
            <v>магистр</v>
          </cell>
          <cell r="I59">
            <v>44050</v>
          </cell>
          <cell r="J59">
            <v>917</v>
          </cell>
          <cell r="K59" t="str">
            <v xml:space="preserve"> </v>
          </cell>
        </row>
        <row r="60">
          <cell r="C60" t="str">
            <v xml:space="preserve"> 23.04.03</v>
          </cell>
          <cell r="D60" t="str">
            <v>190600</v>
          </cell>
          <cell r="E60" t="str">
            <v>Эксплуатация транспортно-технологических машин и комплексов</v>
          </cell>
          <cell r="F60">
            <v>42069</v>
          </cell>
          <cell r="G60">
            <v>161</v>
          </cell>
          <cell r="H60" t="str">
            <v>магистр</v>
          </cell>
          <cell r="I60">
            <v>44050</v>
          </cell>
          <cell r="J60">
            <v>906</v>
          </cell>
          <cell r="K60" t="str">
            <v xml:space="preserve"> </v>
          </cell>
        </row>
        <row r="61">
          <cell r="C61" t="str">
            <v xml:space="preserve"> 23.05.01</v>
          </cell>
          <cell r="D61">
            <v>190109</v>
          </cell>
          <cell r="E61" t="str">
            <v>Наземные транспортно-технологические средства</v>
          </cell>
          <cell r="F61">
            <v>42593</v>
          </cell>
          <cell r="G61">
            <v>1022</v>
          </cell>
          <cell r="H61" t="str">
            <v>инженер</v>
          </cell>
          <cell r="I61">
            <v>44054</v>
          </cell>
          <cell r="J61">
            <v>935</v>
          </cell>
          <cell r="K61" t="str">
            <v>Добавлена</v>
          </cell>
        </row>
        <row r="62">
          <cell r="C62" t="str">
            <v xml:space="preserve"> 23.05.04</v>
          </cell>
          <cell r="D62">
            <v>190401</v>
          </cell>
          <cell r="E62" t="str">
            <v>Эксплуатация железных дорог</v>
          </cell>
          <cell r="F62">
            <v>42660</v>
          </cell>
          <cell r="G62">
            <v>1289</v>
          </cell>
          <cell r="H62" t="str">
            <v>инженер путей сообщения</v>
          </cell>
          <cell r="I62">
            <v>43186</v>
          </cell>
          <cell r="J62">
            <v>216</v>
          </cell>
          <cell r="K62" t="str">
            <v>Актуализировано</v>
          </cell>
        </row>
        <row r="63">
          <cell r="C63" t="str">
            <v xml:space="preserve"> 23.06.01</v>
          </cell>
          <cell r="E63" t="str">
            <v>Техника и технологии наземного  транспорта</v>
          </cell>
          <cell r="F63">
            <v>41850</v>
          </cell>
          <cell r="G63">
            <v>889</v>
          </cell>
          <cell r="H63" t="str">
            <v>Исследователь. Преподаватель-исследователь</v>
          </cell>
          <cell r="K63" t="str">
            <v xml:space="preserve"> </v>
          </cell>
        </row>
        <row r="64">
          <cell r="C64" t="str">
            <v xml:space="preserve"> 27.03.01</v>
          </cell>
          <cell r="D64" t="str">
            <v>221700</v>
          </cell>
          <cell r="E64" t="str">
            <v xml:space="preserve">Стандартизация и метрология </v>
          </cell>
          <cell r="F64">
            <v>42069</v>
          </cell>
          <cell r="G64">
            <v>168</v>
          </cell>
          <cell r="H64" t="str">
            <v>бакалавр</v>
          </cell>
          <cell r="I64">
            <v>44050</v>
          </cell>
          <cell r="J64">
            <v>901</v>
          </cell>
          <cell r="K64" t="str">
            <v>Добавлена</v>
          </cell>
        </row>
        <row r="65">
          <cell r="C65" t="str">
            <v xml:space="preserve"> 27.03.04</v>
          </cell>
          <cell r="D65" t="str">
            <v>220400</v>
          </cell>
          <cell r="E65" t="str">
            <v>Управление в технических системах</v>
          </cell>
          <cell r="F65">
            <v>42297</v>
          </cell>
          <cell r="G65">
            <v>1171</v>
          </cell>
          <cell r="H65" t="str">
            <v>бакалавр</v>
          </cell>
          <cell r="I65">
            <v>44043</v>
          </cell>
          <cell r="J65">
            <v>871</v>
          </cell>
          <cell r="K65" t="str">
            <v>Добавлена+алгоритмы</v>
          </cell>
        </row>
        <row r="66">
          <cell r="C66" t="str">
            <v xml:space="preserve"> 27.04.01</v>
          </cell>
          <cell r="D66" t="str">
            <v>221700</v>
          </cell>
          <cell r="E66" t="str">
            <v>Стандартизация и метрология</v>
          </cell>
          <cell r="F66">
            <v>41942</v>
          </cell>
          <cell r="G66">
            <v>1412</v>
          </cell>
          <cell r="H66" t="str">
            <v>магистр</v>
          </cell>
          <cell r="I66">
            <v>44054</v>
          </cell>
          <cell r="J66">
            <v>943</v>
          </cell>
          <cell r="K66" t="str">
            <v xml:space="preserve"> </v>
          </cell>
        </row>
        <row r="67">
          <cell r="C67" t="str">
            <v xml:space="preserve"> 27.04.04</v>
          </cell>
          <cell r="D67" t="str">
            <v>220400</v>
          </cell>
          <cell r="E67" t="str">
            <v>Управление в технических системах</v>
          </cell>
          <cell r="F67">
            <v>41942</v>
          </cell>
          <cell r="G67">
            <v>1414</v>
          </cell>
          <cell r="H67" t="str">
            <v>магистр</v>
          </cell>
          <cell r="I67">
            <v>44054</v>
          </cell>
          <cell r="J67">
            <v>942</v>
          </cell>
          <cell r="K67" t="str">
            <v xml:space="preserve"> </v>
          </cell>
        </row>
        <row r="68">
          <cell r="C68" t="str">
            <v xml:space="preserve"> 27.06.01</v>
          </cell>
          <cell r="E68" t="str">
            <v>Управление в технических системах</v>
          </cell>
          <cell r="F68">
            <v>41850</v>
          </cell>
          <cell r="G68">
            <v>892</v>
          </cell>
          <cell r="H68" t="str">
            <v>Исследователь. Преподаватель-исследователь</v>
          </cell>
          <cell r="K68" t="str">
            <v xml:space="preserve"> </v>
          </cell>
        </row>
        <row r="69">
          <cell r="C69" t="str">
            <v xml:space="preserve"> 28.03.03</v>
          </cell>
          <cell r="D69" t="str">
            <v>нет</v>
          </cell>
          <cell r="E69" t="str">
            <v>Наноматериалы</v>
          </cell>
          <cell r="F69">
            <v>43025</v>
          </cell>
          <cell r="G69">
            <v>968</v>
          </cell>
          <cell r="H69" t="str">
            <v>бакалавр</v>
          </cell>
          <cell r="I69">
            <v>43025</v>
          </cell>
          <cell r="J69">
            <v>968</v>
          </cell>
          <cell r="K69" t="str">
            <v>Актуализировано</v>
          </cell>
        </row>
        <row r="70">
          <cell r="C70" t="str">
            <v xml:space="preserve"> 29.03.03</v>
          </cell>
          <cell r="D70" t="str">
            <v>261700</v>
          </cell>
          <cell r="E70" t="str">
            <v>Технология полиграфического и упаковочного производства</v>
          </cell>
          <cell r="F70">
            <v>42297</v>
          </cell>
          <cell r="G70">
            <v>1167</v>
          </cell>
          <cell r="H70" t="str">
            <v>бакалавр</v>
          </cell>
          <cell r="I70">
            <v>43000</v>
          </cell>
          <cell r="J70">
            <v>960</v>
          </cell>
          <cell r="K70" t="str">
            <v>Актуализировано</v>
          </cell>
        </row>
        <row r="71">
          <cell r="C71" t="str">
            <v xml:space="preserve"> 29.03.04</v>
          </cell>
          <cell r="D71" t="str">
            <v>261400</v>
          </cell>
          <cell r="E71" t="str">
            <v>Технология художественной обработки материалов</v>
          </cell>
          <cell r="F71">
            <v>42278</v>
          </cell>
          <cell r="G71">
            <v>1086</v>
          </cell>
          <cell r="H71" t="str">
            <v>бакалавр</v>
          </cell>
          <cell r="I71">
            <v>43000</v>
          </cell>
          <cell r="J71">
            <v>961</v>
          </cell>
          <cell r="K71" t="str">
            <v>Актуализировано</v>
          </cell>
        </row>
        <row r="72">
          <cell r="C72" t="str">
            <v xml:space="preserve"> 29.03.05</v>
          </cell>
          <cell r="D72" t="str">
            <v>262200</v>
          </cell>
          <cell r="E72" t="str">
            <v>Конструирование изделий легкой промышленности</v>
          </cell>
          <cell r="F72">
            <v>42593</v>
          </cell>
          <cell r="G72">
            <v>1003</v>
          </cell>
          <cell r="H72" t="str">
            <v>бакалавр</v>
          </cell>
          <cell r="I72">
            <v>43000</v>
          </cell>
          <cell r="J72">
            <v>962</v>
          </cell>
          <cell r="K72" t="str">
            <v>Актуализировано</v>
          </cell>
        </row>
        <row r="73">
          <cell r="C73" t="str">
            <v xml:space="preserve"> 29.04.04</v>
          </cell>
          <cell r="D73" t="str">
            <v>261400</v>
          </cell>
          <cell r="E73" t="str">
            <v>Технология художественной обработки материалов</v>
          </cell>
          <cell r="F73">
            <v>42233</v>
          </cell>
          <cell r="G73">
            <v>833</v>
          </cell>
          <cell r="H73" t="str">
            <v>магистр</v>
          </cell>
          <cell r="I73">
            <v>43000</v>
          </cell>
          <cell r="J73">
            <v>969</v>
          </cell>
          <cell r="K73" t="str">
            <v xml:space="preserve"> </v>
          </cell>
        </row>
        <row r="74">
          <cell r="C74" t="str">
            <v xml:space="preserve"> 37.03.01</v>
          </cell>
          <cell r="D74" t="str">
            <v>030300</v>
          </cell>
          <cell r="E74" t="str">
            <v>Психология</v>
          </cell>
          <cell r="F74">
            <v>41858</v>
          </cell>
          <cell r="G74">
            <v>946</v>
          </cell>
          <cell r="H74" t="str">
            <v>бакалавр</v>
          </cell>
          <cell r="I74">
            <v>44041</v>
          </cell>
          <cell r="J74">
            <v>839</v>
          </cell>
          <cell r="K74" t="str">
            <v>Добавлена</v>
          </cell>
        </row>
        <row r="75">
          <cell r="C75" t="str">
            <v xml:space="preserve"> 37.03.02</v>
          </cell>
          <cell r="D75" t="str">
            <v>034000</v>
          </cell>
          <cell r="E75" t="str">
            <v>Конфликтология</v>
          </cell>
          <cell r="F75">
            <v>41858</v>
          </cell>
          <cell r="G75">
            <v>956</v>
          </cell>
          <cell r="H75" t="str">
            <v>бакалавр</v>
          </cell>
          <cell r="I75">
            <v>44041</v>
          </cell>
          <cell r="J75">
            <v>840</v>
          </cell>
          <cell r="K75" t="str">
            <v>Добавлена+алгоритмы</v>
          </cell>
        </row>
        <row r="76">
          <cell r="C76" t="str">
            <v xml:space="preserve"> 37.05.02</v>
          </cell>
          <cell r="D76" t="str">
            <v>030301</v>
          </cell>
          <cell r="E76" t="str">
            <v>Психология служебной деятельности</v>
          </cell>
          <cell r="F76">
            <v>42723</v>
          </cell>
          <cell r="G76">
            <v>1613</v>
          </cell>
          <cell r="H76" t="str">
            <v>психолог</v>
          </cell>
          <cell r="I76">
            <v>44074</v>
          </cell>
          <cell r="J76">
            <v>1137</v>
          </cell>
          <cell r="K76" t="str">
            <v>Добавлена</v>
          </cell>
        </row>
        <row r="77">
          <cell r="C77" t="str">
            <v xml:space="preserve"> 38.03.01</v>
          </cell>
          <cell r="D77" t="str">
            <v>080100</v>
          </cell>
          <cell r="E77" t="str">
            <v>Экономика</v>
          </cell>
          <cell r="F77">
            <v>42289</v>
          </cell>
          <cell r="G77">
            <v>1327</v>
          </cell>
          <cell r="H77" t="str">
            <v>бакалавр</v>
          </cell>
          <cell r="I77">
            <v>44055</v>
          </cell>
          <cell r="J77">
            <v>954</v>
          </cell>
          <cell r="K77" t="str">
            <v>Добавлена</v>
          </cell>
        </row>
        <row r="78">
          <cell r="C78" t="str">
            <v xml:space="preserve"> 38.03.02</v>
          </cell>
          <cell r="D78" t="str">
            <v>080200</v>
          </cell>
          <cell r="E78" t="str">
            <v>Менеджмент</v>
          </cell>
          <cell r="F78">
            <v>42381</v>
          </cell>
          <cell r="G78">
            <v>7</v>
          </cell>
          <cell r="H78" t="str">
            <v>бакалавр</v>
          </cell>
          <cell r="I78">
            <v>44055</v>
          </cell>
          <cell r="J78">
            <v>970</v>
          </cell>
          <cell r="K78" t="str">
            <v>Добавлена</v>
          </cell>
        </row>
        <row r="79">
          <cell r="C79" t="str">
            <v xml:space="preserve"> 38.03.03</v>
          </cell>
          <cell r="D79" t="str">
            <v>080400</v>
          </cell>
          <cell r="E79" t="str">
            <v>Управление персоналом</v>
          </cell>
          <cell r="F79">
            <v>42352</v>
          </cell>
          <cell r="G79">
            <v>1461</v>
          </cell>
          <cell r="H79" t="str">
            <v>бакалавр</v>
          </cell>
          <cell r="I79">
            <v>44055</v>
          </cell>
          <cell r="J79">
            <v>955</v>
          </cell>
          <cell r="K79" t="str">
            <v>Добавлена</v>
          </cell>
        </row>
        <row r="80">
          <cell r="C80" t="str">
            <v xml:space="preserve"> 38.03.04</v>
          </cell>
          <cell r="D80" t="str">
            <v>081100</v>
          </cell>
          <cell r="E80" t="str">
            <v xml:space="preserve">Государственное и муниципальное управление </v>
          </cell>
          <cell r="F80">
            <v>41983</v>
          </cell>
          <cell r="G80">
            <v>1567</v>
          </cell>
          <cell r="H80" t="str">
            <v>бакалавр</v>
          </cell>
          <cell r="I80">
            <v>44056</v>
          </cell>
          <cell r="J80">
            <v>1016</v>
          </cell>
          <cell r="K80" t="str">
            <v>Добавлена</v>
          </cell>
        </row>
        <row r="81">
          <cell r="C81" t="str">
            <v xml:space="preserve"> 38.03.05</v>
          </cell>
          <cell r="D81" t="str">
            <v>080500</v>
          </cell>
          <cell r="E81" t="str">
            <v>Бизнес-информатика</v>
          </cell>
          <cell r="F81">
            <v>42593</v>
          </cell>
          <cell r="G81">
            <v>1002</v>
          </cell>
          <cell r="H81" t="str">
            <v>бакалавр</v>
          </cell>
          <cell r="I81">
            <v>44041</v>
          </cell>
          <cell r="J81">
            <v>838</v>
          </cell>
          <cell r="K81" t="str">
            <v>Актуализировано</v>
          </cell>
        </row>
        <row r="82">
          <cell r="C82" t="str">
            <v xml:space="preserve"> 38.03.06</v>
          </cell>
          <cell r="D82" t="str">
            <v>100700</v>
          </cell>
          <cell r="E82" t="str">
            <v>Торговое дело</v>
          </cell>
          <cell r="F82">
            <v>42320</v>
          </cell>
          <cell r="G82">
            <v>1334</v>
          </cell>
          <cell r="H82" t="str">
            <v>бакалавр</v>
          </cell>
          <cell r="I82">
            <v>44055</v>
          </cell>
          <cell r="J82">
            <v>963</v>
          </cell>
          <cell r="K82" t="str">
            <v>Добавлена</v>
          </cell>
        </row>
        <row r="83">
          <cell r="C83" t="str">
            <v xml:space="preserve"> 38.03.07</v>
          </cell>
          <cell r="D83" t="str">
            <v>100800</v>
          </cell>
          <cell r="E83" t="str">
            <v>Товароведение</v>
          </cell>
          <cell r="F83">
            <v>42342</v>
          </cell>
          <cell r="G83">
            <v>1429</v>
          </cell>
          <cell r="H83" t="str">
            <v>бакалавр</v>
          </cell>
          <cell r="I83">
            <v>44055</v>
          </cell>
          <cell r="J83">
            <v>985</v>
          </cell>
          <cell r="K83" t="str">
            <v>Добавлена</v>
          </cell>
        </row>
        <row r="84">
          <cell r="C84" t="str">
            <v xml:space="preserve"> 38.04.01</v>
          </cell>
          <cell r="D84" t="str">
            <v>080100</v>
          </cell>
          <cell r="E84" t="str">
            <v>Экономика</v>
          </cell>
          <cell r="F84">
            <v>42093</v>
          </cell>
          <cell r="G84">
            <v>321</v>
          </cell>
          <cell r="H84" t="str">
            <v>магистр</v>
          </cell>
          <cell r="I84">
            <v>44054</v>
          </cell>
          <cell r="J84">
            <v>939</v>
          </cell>
          <cell r="K84" t="str">
            <v xml:space="preserve"> </v>
          </cell>
        </row>
        <row r="85">
          <cell r="C85" t="str">
            <v xml:space="preserve"> 38.04.02</v>
          </cell>
          <cell r="D85" t="str">
            <v>080200</v>
          </cell>
          <cell r="E85" t="str">
            <v>Менеджмент</v>
          </cell>
          <cell r="F85">
            <v>42093</v>
          </cell>
          <cell r="G85">
            <v>322</v>
          </cell>
          <cell r="H85" t="str">
            <v>магистр</v>
          </cell>
          <cell r="I85">
            <v>44055</v>
          </cell>
          <cell r="J85">
            <v>952</v>
          </cell>
          <cell r="K85" t="str">
            <v xml:space="preserve"> </v>
          </cell>
        </row>
        <row r="86">
          <cell r="C86" t="str">
            <v xml:space="preserve"> 38.04.03</v>
          </cell>
          <cell r="D86" t="str">
            <v>080400</v>
          </cell>
          <cell r="E86" t="str">
            <v>Управление персоналом</v>
          </cell>
          <cell r="F86">
            <v>42102</v>
          </cell>
          <cell r="G86">
            <v>367</v>
          </cell>
          <cell r="H86" t="str">
            <v>магистр</v>
          </cell>
          <cell r="I86">
            <v>44055</v>
          </cell>
          <cell r="J86">
            <v>958</v>
          </cell>
          <cell r="K86" t="str">
            <v xml:space="preserve"> </v>
          </cell>
        </row>
        <row r="87">
          <cell r="C87" t="str">
            <v xml:space="preserve"> 38.04.05</v>
          </cell>
          <cell r="D87" t="str">
            <v>080500</v>
          </cell>
          <cell r="E87" t="str">
            <v xml:space="preserve">Бизнес-информатика </v>
          </cell>
          <cell r="F87">
            <v>42102</v>
          </cell>
          <cell r="G87">
            <v>370</v>
          </cell>
          <cell r="H87" t="str">
            <v>магистр</v>
          </cell>
          <cell r="I87">
            <v>44055</v>
          </cell>
          <cell r="J87">
            <v>990</v>
          </cell>
          <cell r="K87" t="str">
            <v xml:space="preserve"> </v>
          </cell>
        </row>
        <row r="88">
          <cell r="C88" t="str">
            <v xml:space="preserve"> 38.06.01</v>
          </cell>
          <cell r="E88" t="str">
            <v>Экономика</v>
          </cell>
          <cell r="F88">
            <v>41850</v>
          </cell>
          <cell r="G88">
            <v>898</v>
          </cell>
          <cell r="H88" t="str">
            <v>Исследователь. Преподаватель-исследователь</v>
          </cell>
          <cell r="K88" t="str">
            <v xml:space="preserve"> </v>
          </cell>
        </row>
        <row r="89">
          <cell r="C89" t="str">
            <v xml:space="preserve"> 39.03.01</v>
          </cell>
          <cell r="D89" t="str">
            <v>040100</v>
          </cell>
          <cell r="E89" t="str">
            <v>Социология</v>
          </cell>
          <cell r="F89">
            <v>42320</v>
          </cell>
          <cell r="G89">
            <v>1328</v>
          </cell>
          <cell r="H89" t="str">
            <v>бакалавр</v>
          </cell>
          <cell r="I89">
            <v>43136</v>
          </cell>
          <cell r="J89">
            <v>75</v>
          </cell>
          <cell r="K89" t="str">
            <v>Актуализировано</v>
          </cell>
        </row>
        <row r="90">
          <cell r="C90" t="str">
            <v xml:space="preserve"> 39.03.02</v>
          </cell>
          <cell r="D90" t="str">
            <v>040400</v>
          </cell>
          <cell r="E90" t="str">
            <v>Социальная работа</v>
          </cell>
          <cell r="F90">
            <v>42381</v>
          </cell>
          <cell r="G90">
            <v>8</v>
          </cell>
          <cell r="H90" t="str">
            <v>бакалавр</v>
          </cell>
          <cell r="I90">
            <v>43136</v>
          </cell>
          <cell r="J90">
            <v>76</v>
          </cell>
          <cell r="K90" t="str">
            <v>Актуализировано</v>
          </cell>
        </row>
        <row r="91">
          <cell r="C91" t="str">
            <v xml:space="preserve"> 39.04.02</v>
          </cell>
          <cell r="D91" t="str">
            <v>040400</v>
          </cell>
          <cell r="E91" t="str">
            <v>Социальная работа</v>
          </cell>
          <cell r="F91">
            <v>42102</v>
          </cell>
          <cell r="G91">
            <v>369</v>
          </cell>
          <cell r="H91" t="str">
            <v>магистр</v>
          </cell>
          <cell r="I91">
            <v>43136</v>
          </cell>
          <cell r="J91">
            <v>80</v>
          </cell>
          <cell r="K91" t="str">
            <v xml:space="preserve"> </v>
          </cell>
        </row>
        <row r="92">
          <cell r="C92" t="str">
            <v xml:space="preserve"> 40.03.01</v>
          </cell>
          <cell r="D92" t="str">
            <v>030900</v>
          </cell>
          <cell r="E92" t="str">
            <v>Юриспруденция</v>
          </cell>
          <cell r="F92">
            <v>42705</v>
          </cell>
          <cell r="G92">
            <v>1511</v>
          </cell>
          <cell r="H92" t="str">
            <v>бакалавр</v>
          </cell>
          <cell r="I92">
            <v>44056</v>
          </cell>
          <cell r="J92">
            <v>1011</v>
          </cell>
          <cell r="K92" t="str">
            <v>Добавлена</v>
          </cell>
        </row>
        <row r="93">
          <cell r="C93" t="str">
            <v xml:space="preserve"> 41.03.06</v>
          </cell>
          <cell r="D93" t="str">
            <v>081100</v>
          </cell>
          <cell r="E93" t="str">
            <v>Публичная политика и социальные науки</v>
          </cell>
          <cell r="F93">
            <v>42297</v>
          </cell>
          <cell r="G93">
            <v>1174</v>
          </cell>
          <cell r="H93" t="str">
            <v>бакалавр</v>
          </cell>
          <cell r="I93">
            <v>44056</v>
          </cell>
          <cell r="J93">
            <v>1001</v>
          </cell>
          <cell r="K93" t="str">
            <v>Актуализировано</v>
          </cell>
        </row>
        <row r="94">
          <cell r="C94" t="str">
            <v xml:space="preserve"> 42.03.01</v>
          </cell>
          <cell r="D94" t="str">
            <v>031600</v>
          </cell>
          <cell r="E94" t="str">
            <v>Реклама и связи с общественностью</v>
          </cell>
          <cell r="F94">
            <v>42593</v>
          </cell>
          <cell r="G94">
            <v>997</v>
          </cell>
          <cell r="H94" t="str">
            <v>бакалавр</v>
          </cell>
          <cell r="I94">
            <v>42894</v>
          </cell>
          <cell r="J94">
            <v>512</v>
          </cell>
          <cell r="K94" t="str">
            <v>Актуализировано</v>
          </cell>
        </row>
        <row r="95">
          <cell r="C95" t="str">
            <v xml:space="preserve"> 42.03.02</v>
          </cell>
          <cell r="D95" t="str">
            <v>031300</v>
          </cell>
          <cell r="E95" t="str">
            <v>Журналистика</v>
          </cell>
          <cell r="F95">
            <v>41858</v>
          </cell>
          <cell r="G95">
            <v>951</v>
          </cell>
          <cell r="H95" t="str">
            <v>бакалавр</v>
          </cell>
          <cell r="I95">
            <v>42894</v>
          </cell>
          <cell r="J95">
            <v>524</v>
          </cell>
          <cell r="K95" t="str">
            <v>Актуализировано</v>
          </cell>
        </row>
        <row r="96">
          <cell r="C96" t="str">
            <v xml:space="preserve"> 43.03.01</v>
          </cell>
          <cell r="D96" t="str">
            <v>100100</v>
          </cell>
          <cell r="E96" t="str">
            <v>Сервис</v>
          </cell>
          <cell r="F96">
            <v>42297</v>
          </cell>
          <cell r="G96">
            <v>1169</v>
          </cell>
          <cell r="H96" t="str">
            <v>бакалавр</v>
          </cell>
          <cell r="I96">
            <v>42894</v>
          </cell>
          <cell r="J96">
            <v>514</v>
          </cell>
          <cell r="K96" t="str">
            <v>Добавлена</v>
          </cell>
        </row>
        <row r="97">
          <cell r="C97" t="str">
            <v xml:space="preserve"> 43.03.02</v>
          </cell>
          <cell r="D97" t="str">
            <v>100400</v>
          </cell>
          <cell r="E97" t="str">
            <v>Туризм</v>
          </cell>
          <cell r="F97">
            <v>42352</v>
          </cell>
          <cell r="G97">
            <v>1463</v>
          </cell>
          <cell r="H97" t="str">
            <v>бакалавр</v>
          </cell>
          <cell r="I97">
            <v>42894</v>
          </cell>
          <cell r="J97">
            <v>516</v>
          </cell>
          <cell r="K97" t="str">
            <v>Добавлена</v>
          </cell>
        </row>
        <row r="98">
          <cell r="C98" t="str">
            <v xml:space="preserve"> 44.03.01</v>
          </cell>
          <cell r="D98" t="str">
            <v>050100</v>
          </cell>
          <cell r="E98" t="str">
            <v>Педагогическое образование</v>
          </cell>
          <cell r="F98">
            <v>42342</v>
          </cell>
          <cell r="G98">
            <v>1426</v>
          </cell>
          <cell r="H98" t="str">
            <v>бакалавр</v>
          </cell>
          <cell r="I98">
            <v>43153</v>
          </cell>
          <cell r="J98">
            <v>121</v>
          </cell>
          <cell r="K98" t="str">
            <v>Добавлена</v>
          </cell>
        </row>
        <row r="99">
          <cell r="C99" t="str">
            <v xml:space="preserve"> 44.03.02</v>
          </cell>
          <cell r="D99" t="str">
            <v>050400</v>
          </cell>
          <cell r="E99" t="str">
            <v>Психолого-педагогическое образование</v>
          </cell>
          <cell r="F99">
            <v>42352</v>
          </cell>
          <cell r="G99">
            <v>1457</v>
          </cell>
          <cell r="H99" t="str">
            <v>бакалавр</v>
          </cell>
          <cell r="I99">
            <v>43153</v>
          </cell>
          <cell r="J99">
            <v>122</v>
          </cell>
          <cell r="K99" t="str">
            <v>Добавлена</v>
          </cell>
        </row>
        <row r="100">
          <cell r="C100" t="str">
            <v xml:space="preserve"> 44.03.03</v>
          </cell>
          <cell r="D100" t="str">
            <v>050700</v>
          </cell>
          <cell r="E100" t="str">
            <v>Специальное (дефектологическое) образование</v>
          </cell>
          <cell r="F100">
            <v>42278</v>
          </cell>
          <cell r="G100">
            <v>1087</v>
          </cell>
          <cell r="H100" t="str">
            <v>бакалавр</v>
          </cell>
          <cell r="I100">
            <v>43153</v>
          </cell>
          <cell r="J100">
            <v>123</v>
          </cell>
          <cell r="K100" t="str">
            <v>Добавлена</v>
          </cell>
        </row>
        <row r="101">
          <cell r="C101" t="str">
            <v xml:space="preserve"> 44.03.05</v>
          </cell>
          <cell r="D101" t="str">
            <v>050100</v>
          </cell>
          <cell r="E101" t="str">
            <v>Педагогическое образование (с двумя профилями подготовки)</v>
          </cell>
          <cell r="F101">
            <v>42409</v>
          </cell>
          <cell r="G101">
            <v>91</v>
          </cell>
          <cell r="H101" t="str">
            <v>бакалавр</v>
          </cell>
          <cell r="I101">
            <v>43153</v>
          </cell>
          <cell r="J101">
            <v>125</v>
          </cell>
          <cell r="K101" t="str">
            <v>Добавлена</v>
          </cell>
        </row>
        <row r="102">
          <cell r="C102" t="str">
            <v xml:space="preserve"> 44.04.01</v>
          </cell>
          <cell r="D102" t="str">
            <v>050100</v>
          </cell>
          <cell r="E102" t="str">
            <v>Педагогическое образование</v>
          </cell>
          <cell r="F102">
            <v>41964</v>
          </cell>
          <cell r="G102">
            <v>1505</v>
          </cell>
          <cell r="H102" t="str">
            <v>магистр</v>
          </cell>
          <cell r="I102">
            <v>43153</v>
          </cell>
          <cell r="J102">
            <v>126</v>
          </cell>
          <cell r="K102" t="str">
            <v xml:space="preserve"> </v>
          </cell>
        </row>
        <row r="103">
          <cell r="C103" t="str">
            <v xml:space="preserve"> 44.04.02</v>
          </cell>
          <cell r="D103" t="str">
            <v>050400</v>
          </cell>
          <cell r="E103" t="str">
            <v>Психолого-педагогическое образование</v>
          </cell>
          <cell r="F103">
            <v>42502</v>
          </cell>
          <cell r="G103">
            <v>549</v>
          </cell>
          <cell r="H103" t="str">
            <v>магистр</v>
          </cell>
          <cell r="I103">
            <v>43153</v>
          </cell>
          <cell r="J103">
            <v>127</v>
          </cell>
          <cell r="K103" t="str">
            <v xml:space="preserve"> </v>
          </cell>
        </row>
        <row r="104">
          <cell r="C104" t="str">
            <v xml:space="preserve"> 44.04.03</v>
          </cell>
          <cell r="D104" t="str">
            <v>050700</v>
          </cell>
          <cell r="E104" t="str">
            <v>Специальное (дефектологическое) образование</v>
          </cell>
          <cell r="F104">
            <v>42244</v>
          </cell>
          <cell r="G104">
            <v>904</v>
          </cell>
          <cell r="H104" t="str">
            <v>магистр</v>
          </cell>
          <cell r="I104">
            <v>43153</v>
          </cell>
          <cell r="J104">
            <v>128</v>
          </cell>
          <cell r="K104" t="str">
            <v xml:space="preserve"> </v>
          </cell>
        </row>
        <row r="105">
          <cell r="C105" t="str">
            <v xml:space="preserve"> 44.05.01</v>
          </cell>
          <cell r="D105" t="str">
            <v>050407</v>
          </cell>
          <cell r="E105" t="str">
            <v>Педагогика и психология девиантного поведения</v>
          </cell>
          <cell r="F105">
            <v>42723</v>
          </cell>
          <cell r="G105">
            <v>1611</v>
          </cell>
          <cell r="H105" t="str">
            <v>социальный педагог</v>
          </cell>
          <cell r="I105">
            <v>44301</v>
          </cell>
          <cell r="J105">
            <v>297</v>
          </cell>
          <cell r="K105" t="str">
            <v xml:space="preserve"> </v>
          </cell>
        </row>
        <row r="106">
          <cell r="C106" t="str">
            <v xml:space="preserve"> 44.06.01</v>
          </cell>
          <cell r="E106" t="str">
            <v>Образование и педагогические науки</v>
          </cell>
          <cell r="F106">
            <v>41850</v>
          </cell>
          <cell r="G106">
            <v>902</v>
          </cell>
          <cell r="H106" t="str">
            <v>Исследователь. Преподаватель-исследователь</v>
          </cell>
          <cell r="K106" t="str">
            <v xml:space="preserve"> </v>
          </cell>
        </row>
        <row r="107">
          <cell r="C107" t="str">
            <v xml:space="preserve"> 45.03.01</v>
          </cell>
          <cell r="D107" t="str">
            <v>032700</v>
          </cell>
          <cell r="E107" t="str">
            <v>Филология</v>
          </cell>
          <cell r="F107">
            <v>41858</v>
          </cell>
          <cell r="G107">
            <v>947</v>
          </cell>
          <cell r="H107" t="str">
            <v>бакалавр</v>
          </cell>
          <cell r="I107">
            <v>44055</v>
          </cell>
          <cell r="J107">
            <v>986</v>
          </cell>
          <cell r="K107" t="str">
            <v>Добавлена</v>
          </cell>
        </row>
        <row r="108">
          <cell r="C108" t="str">
            <v xml:space="preserve"> 45.03.02</v>
          </cell>
          <cell r="D108" t="str">
            <v>035700</v>
          </cell>
          <cell r="E108" t="str">
            <v>Лингвистика</v>
          </cell>
          <cell r="F108">
            <v>41858</v>
          </cell>
          <cell r="G108">
            <v>940</v>
          </cell>
          <cell r="H108" t="str">
            <v>бакалавр</v>
          </cell>
          <cell r="I108">
            <v>44055</v>
          </cell>
          <cell r="J108">
            <v>969</v>
          </cell>
          <cell r="K108" t="str">
            <v>Добавлена</v>
          </cell>
        </row>
        <row r="109">
          <cell r="C109" t="str">
            <v xml:space="preserve"> 45.04.01</v>
          </cell>
          <cell r="D109" t="str">
            <v>032700</v>
          </cell>
          <cell r="E109" t="str">
            <v>Филология</v>
          </cell>
          <cell r="F109">
            <v>42311</v>
          </cell>
          <cell r="G109">
            <v>1299</v>
          </cell>
          <cell r="H109" t="str">
            <v>магистр</v>
          </cell>
          <cell r="I109">
            <v>44055</v>
          </cell>
          <cell r="J109">
            <v>980</v>
          </cell>
          <cell r="K109" t="str">
            <v xml:space="preserve"> </v>
          </cell>
        </row>
        <row r="110">
          <cell r="C110" t="str">
            <v xml:space="preserve"> 45.04.02</v>
          </cell>
          <cell r="D110" t="str">
            <v>035700</v>
          </cell>
          <cell r="E110" t="str">
            <v>Лингвистика</v>
          </cell>
          <cell r="F110">
            <v>42552</v>
          </cell>
          <cell r="G110">
            <v>783</v>
          </cell>
          <cell r="H110" t="str">
            <v>магистр</v>
          </cell>
          <cell r="I110">
            <v>44055</v>
          </cell>
          <cell r="J110">
            <v>992</v>
          </cell>
          <cell r="K110" t="str">
            <v xml:space="preserve"> </v>
          </cell>
        </row>
        <row r="111">
          <cell r="C111" t="str">
            <v xml:space="preserve"> 45.05.01</v>
          </cell>
          <cell r="D111" t="str">
            <v>035701</v>
          </cell>
          <cell r="E111" t="str">
            <v>Перевод и переводоведение</v>
          </cell>
          <cell r="F111">
            <v>42660</v>
          </cell>
          <cell r="G111">
            <v>1290</v>
          </cell>
          <cell r="H111" t="str">
            <v>лингвист-переводчик</v>
          </cell>
          <cell r="I111">
            <v>44055</v>
          </cell>
          <cell r="J111">
            <v>989</v>
          </cell>
          <cell r="K111" t="str">
            <v>Добавлена</v>
          </cell>
        </row>
        <row r="112">
          <cell r="C112" t="str">
            <v xml:space="preserve"> 45.06.01</v>
          </cell>
          <cell r="E112" t="str">
            <v>Языкознание и литературоведение</v>
          </cell>
          <cell r="F112">
            <v>41850</v>
          </cell>
          <cell r="G112">
            <v>903</v>
          </cell>
          <cell r="H112" t="str">
            <v>Исследователь. Преподаватель-исследователь</v>
          </cell>
          <cell r="K112" t="str">
            <v xml:space="preserve"> </v>
          </cell>
        </row>
        <row r="113">
          <cell r="C113" t="str">
            <v xml:space="preserve"> 46.03.01</v>
          </cell>
          <cell r="D113" t="str">
            <v>030600</v>
          </cell>
          <cell r="E113" t="str">
            <v>История</v>
          </cell>
          <cell r="F113">
            <v>41858</v>
          </cell>
          <cell r="G113">
            <v>950</v>
          </cell>
          <cell r="H113" t="str">
            <v>бакалавр</v>
          </cell>
          <cell r="I113">
            <v>44143</v>
          </cell>
          <cell r="J113">
            <v>1291</v>
          </cell>
          <cell r="K113" t="str">
            <v>Добавлена</v>
          </cell>
        </row>
        <row r="114">
          <cell r="C114" t="str">
            <v xml:space="preserve"> 46.03.02</v>
          </cell>
          <cell r="D114" t="str">
            <v>034700</v>
          </cell>
          <cell r="E114" t="str">
            <v xml:space="preserve">Документоведение и архивоведение </v>
          </cell>
          <cell r="F114">
            <v>42069</v>
          </cell>
          <cell r="G114">
            <v>176</v>
          </cell>
          <cell r="H114" t="str">
            <v>бакалавр</v>
          </cell>
          <cell r="I114">
            <v>44164</v>
          </cell>
          <cell r="J114">
            <v>1343</v>
          </cell>
          <cell r="K114" t="str">
            <v>Актуализировано</v>
          </cell>
        </row>
        <row r="115">
          <cell r="C115" t="str">
            <v xml:space="preserve"> 46.04.01</v>
          </cell>
          <cell r="D115" t="str">
            <v>030600</v>
          </cell>
          <cell r="E115" t="str">
            <v>История</v>
          </cell>
          <cell r="F115">
            <v>42311</v>
          </cell>
          <cell r="G115">
            <v>1300</v>
          </cell>
          <cell r="H115" t="str">
            <v>магистр</v>
          </cell>
          <cell r="I115">
            <v>44061</v>
          </cell>
          <cell r="J115">
            <v>1057</v>
          </cell>
          <cell r="K115" t="str">
            <v xml:space="preserve"> </v>
          </cell>
        </row>
        <row r="116">
          <cell r="C116" t="str">
            <v xml:space="preserve"> 46.06.01</v>
          </cell>
          <cell r="E116" t="str">
            <v>Исторические науки и археология</v>
          </cell>
          <cell r="F116">
            <v>41850</v>
          </cell>
          <cell r="G116">
            <v>904</v>
          </cell>
          <cell r="H116" t="str">
            <v>Исследователь. Преподаватель-исследователь</v>
          </cell>
          <cell r="K116" t="str">
            <v xml:space="preserve"> </v>
          </cell>
        </row>
        <row r="117">
          <cell r="C117" t="str">
            <v xml:space="preserve"> 47.03.01</v>
          </cell>
          <cell r="D117" t="str">
            <v>030100</v>
          </cell>
          <cell r="E117" t="str">
            <v>Философия</v>
          </cell>
          <cell r="F117">
            <v>42069</v>
          </cell>
          <cell r="G117">
            <v>167</v>
          </cell>
          <cell r="H117" t="str">
            <v>бакалавр</v>
          </cell>
          <cell r="I117">
            <v>44055</v>
          </cell>
          <cell r="J117">
            <v>966</v>
          </cell>
          <cell r="K117" t="str">
            <v>Актуализировано</v>
          </cell>
        </row>
        <row r="118">
          <cell r="C118" t="str">
            <v xml:space="preserve"> 47.04.01</v>
          </cell>
          <cell r="D118" t="str">
            <v>030100</v>
          </cell>
          <cell r="E118" t="str">
            <v>Философия</v>
          </cell>
          <cell r="F118">
            <v>42341</v>
          </cell>
          <cell r="G118">
            <v>1408</v>
          </cell>
          <cell r="H118" t="str">
            <v>магистр</v>
          </cell>
          <cell r="I118">
            <v>44056</v>
          </cell>
          <cell r="J118">
            <v>1012</v>
          </cell>
          <cell r="K118" t="str">
            <v xml:space="preserve"> </v>
          </cell>
        </row>
        <row r="119">
          <cell r="C119" t="str">
            <v xml:space="preserve"> 47.06.01</v>
          </cell>
          <cell r="E119" t="str">
            <v>Философия, этика и религиоведение</v>
          </cell>
          <cell r="F119">
            <v>41850</v>
          </cell>
          <cell r="G119">
            <v>905</v>
          </cell>
          <cell r="H119" t="str">
            <v>Исследователь. Преподаватель-исследователь</v>
          </cell>
          <cell r="K119" t="str">
            <v xml:space="preserve"> </v>
          </cell>
        </row>
        <row r="120">
          <cell r="C120" t="str">
            <v xml:space="preserve"> 49.03.01</v>
          </cell>
          <cell r="D120" t="str">
            <v>034300</v>
          </cell>
          <cell r="E120" t="str">
            <v>Физическая культура</v>
          </cell>
          <cell r="F120">
            <v>41858</v>
          </cell>
          <cell r="G120">
            <v>935</v>
          </cell>
          <cell r="H120" t="str">
            <v>бакалавр</v>
          </cell>
          <cell r="I120">
            <v>42997</v>
          </cell>
          <cell r="J120">
            <v>940</v>
          </cell>
          <cell r="K120" t="str">
            <v>Добавлена</v>
          </cell>
        </row>
        <row r="121">
          <cell r="C121" t="str">
            <v xml:space="preserve"> 51.03.01</v>
          </cell>
          <cell r="D121" t="str">
            <v>033000</v>
          </cell>
          <cell r="E121" t="str">
            <v>Культурология</v>
          </cell>
          <cell r="F121">
            <v>42341</v>
          </cell>
          <cell r="G121">
            <v>1412</v>
          </cell>
          <cell r="H121" t="str">
            <v>бакалавр</v>
          </cell>
          <cell r="I121">
            <v>43075</v>
          </cell>
          <cell r="J121">
            <v>1177</v>
          </cell>
          <cell r="K121" t="str">
            <v>Актуализировано</v>
          </cell>
        </row>
        <row r="122">
          <cell r="C122" t="str">
            <v xml:space="preserve"> 51.04.01</v>
          </cell>
          <cell r="D122" t="str">
            <v>033000</v>
          </cell>
          <cell r="E122" t="str">
            <v>Культурология</v>
          </cell>
          <cell r="F122">
            <v>42352</v>
          </cell>
          <cell r="G122">
            <v>1464</v>
          </cell>
          <cell r="H122" t="str">
            <v>магистр</v>
          </cell>
          <cell r="I122">
            <v>43075</v>
          </cell>
          <cell r="J122">
            <v>1183</v>
          </cell>
          <cell r="K122" t="str">
            <v xml:space="preserve"> </v>
          </cell>
        </row>
        <row r="123">
          <cell r="C123" t="str">
            <v xml:space="preserve"> 54.03.01</v>
          </cell>
          <cell r="D123" t="str">
            <v>072500</v>
          </cell>
          <cell r="E123" t="str">
            <v>Дизайн</v>
          </cell>
          <cell r="F123">
            <v>42593</v>
          </cell>
          <cell r="G123">
            <v>1004</v>
          </cell>
          <cell r="H123" t="str">
            <v>бакалавр</v>
          </cell>
          <cell r="I123">
            <v>44056</v>
          </cell>
          <cell r="J123">
            <v>1015</v>
          </cell>
          <cell r="K123" t="str">
            <v>Актуализировано</v>
          </cell>
        </row>
        <row r="124">
          <cell r="C124" t="str">
            <v xml:space="preserve"> 54.04.01</v>
          </cell>
          <cell r="D124" t="str">
            <v>072500</v>
          </cell>
          <cell r="E124" t="str">
            <v>Дизайн</v>
          </cell>
          <cell r="F124">
            <v>42450</v>
          </cell>
          <cell r="G124">
            <v>255</v>
          </cell>
          <cell r="H124" t="str">
            <v>магистр</v>
          </cell>
          <cell r="I124">
            <v>44056</v>
          </cell>
          <cell r="J124">
            <v>1004</v>
          </cell>
          <cell r="K124" t="str">
            <v xml:space="preserve"> </v>
          </cell>
        </row>
        <row r="125">
          <cell r="C125" t="str">
            <v xml:space="preserve"> 54.03.02</v>
          </cell>
          <cell r="D125" t="str">
            <v>072600</v>
          </cell>
          <cell r="E125" t="str">
            <v>Декоративно-прикладное искусство и народные промыслы</v>
          </cell>
          <cell r="F125">
            <v>42381</v>
          </cell>
          <cell r="G125">
            <v>10</v>
          </cell>
          <cell r="H125" t="str">
            <v>бакалавр</v>
          </cell>
          <cell r="I125">
            <v>44056</v>
          </cell>
          <cell r="J125">
            <v>1010</v>
          </cell>
          <cell r="K125" t="str">
            <v>Актуализировано</v>
          </cell>
        </row>
        <row r="126">
          <cell r="C126" t="str">
            <v xml:space="preserve"> 54.04.02</v>
          </cell>
          <cell r="D126" t="str">
            <v>072600</v>
          </cell>
          <cell r="E126" t="str">
            <v>Декоративно-прикладное искусство и народные промыслы</v>
          </cell>
          <cell r="F126">
            <v>42450</v>
          </cell>
          <cell r="G126">
            <v>252</v>
          </cell>
          <cell r="H126" t="str">
            <v>магистр</v>
          </cell>
          <cell r="I126">
            <v>44056</v>
          </cell>
          <cell r="J126">
            <v>1007</v>
          </cell>
          <cell r="K126" t="str">
            <v xml:space="preserve"> </v>
          </cell>
        </row>
      </sheetData>
      <sheetData sheetId="3">
        <row r="2">
          <cell r="A2" t="str">
            <v xml:space="preserve"> 01.03.02</v>
          </cell>
          <cell r="B2" t="str">
            <v>Прикладная математика и информатика</v>
          </cell>
          <cell r="C2" t="str">
            <v>010400</v>
          </cell>
        </row>
        <row r="3">
          <cell r="A3" t="str">
            <v xml:space="preserve"> 03.03.02</v>
          </cell>
          <cell r="B3" t="str">
            <v>Физика</v>
          </cell>
          <cell r="C3" t="str">
            <v>011200</v>
          </cell>
        </row>
        <row r="4">
          <cell r="A4" t="str">
            <v xml:space="preserve"> 07.03.01</v>
          </cell>
          <cell r="B4" t="str">
            <v>Архитектура</v>
          </cell>
          <cell r="C4">
            <v>270100</v>
          </cell>
        </row>
        <row r="5">
          <cell r="A5" t="str">
            <v xml:space="preserve"> 07.03.03</v>
          </cell>
          <cell r="B5" t="str">
            <v>Дизайн архитектурной среды</v>
          </cell>
          <cell r="C5">
            <v>270300</v>
          </cell>
        </row>
        <row r="6">
          <cell r="A6" t="str">
            <v xml:space="preserve"> 08.03.01</v>
          </cell>
          <cell r="B6" t="str">
            <v>Строительство</v>
          </cell>
          <cell r="C6">
            <v>270800</v>
          </cell>
        </row>
        <row r="7">
          <cell r="A7" t="str">
            <v xml:space="preserve"> 09.03.01</v>
          </cell>
          <cell r="B7" t="str">
            <v>Информатика и вычислительная техника</v>
          </cell>
          <cell r="C7">
            <v>230100</v>
          </cell>
        </row>
        <row r="8">
          <cell r="A8" t="str">
            <v xml:space="preserve"> 09.03.03</v>
          </cell>
          <cell r="B8" t="str">
            <v>Прикладная информатика</v>
          </cell>
          <cell r="C8" t="str">
            <v>230700</v>
          </cell>
        </row>
        <row r="9">
          <cell r="A9" t="str">
            <v xml:space="preserve"> 11.03.04</v>
          </cell>
          <cell r="B9" t="str">
            <v>Электроника и наноэлектроника</v>
          </cell>
          <cell r="C9">
            <v>210100</v>
          </cell>
        </row>
        <row r="10">
          <cell r="A10" t="str">
            <v xml:space="preserve"> 12.03.01</v>
          </cell>
          <cell r="B10" t="str">
            <v>Приборостроение</v>
          </cell>
          <cell r="C10">
            <v>200100</v>
          </cell>
        </row>
        <row r="11">
          <cell r="A11" t="str">
            <v xml:space="preserve"> 13.03.01</v>
          </cell>
          <cell r="B11" t="str">
            <v>Теплоэнергетика и теплотехника</v>
          </cell>
          <cell r="C11">
            <v>140100</v>
          </cell>
        </row>
        <row r="12">
          <cell r="A12" t="str">
            <v xml:space="preserve"> 13.03.02</v>
          </cell>
          <cell r="B12" t="str">
            <v>Электроэнергетика и электротехника</v>
          </cell>
          <cell r="C12" t="str">
            <v>140400</v>
          </cell>
        </row>
        <row r="13">
          <cell r="A13" t="str">
            <v xml:space="preserve"> 15.03.01</v>
          </cell>
          <cell r="B13" t="str">
            <v>Машиностроение</v>
          </cell>
          <cell r="C13">
            <v>150700</v>
          </cell>
        </row>
        <row r="14">
          <cell r="A14" t="str">
            <v xml:space="preserve"> 15.03.02</v>
          </cell>
          <cell r="B14" t="str">
            <v>Технологические машины и оборудование</v>
          </cell>
          <cell r="C14" t="str">
            <v>151000</v>
          </cell>
        </row>
        <row r="15">
          <cell r="A15" t="str">
            <v xml:space="preserve"> 15.03.05</v>
          </cell>
          <cell r="B15" t="str">
            <v>Конструкторско-технологическое обеспечение машиностроительных производств</v>
          </cell>
          <cell r="C15">
            <v>151900</v>
          </cell>
        </row>
        <row r="16">
          <cell r="A16" t="str">
            <v xml:space="preserve"> 15.03.06</v>
          </cell>
          <cell r="B16" t="str">
            <v>Мехатроника и робототехника</v>
          </cell>
          <cell r="C16">
            <v>221000</v>
          </cell>
        </row>
        <row r="17">
          <cell r="A17" t="str">
            <v xml:space="preserve"> 18.03.01</v>
          </cell>
          <cell r="B17" t="str">
            <v>Химическая технология</v>
          </cell>
          <cell r="C17">
            <v>240100</v>
          </cell>
        </row>
        <row r="18">
          <cell r="A18" t="str">
            <v xml:space="preserve"> 19.03.02</v>
          </cell>
          <cell r="B18" t="str">
            <v>Продукты питания из растительного сырья</v>
          </cell>
          <cell r="C18" t="str">
            <v>260100</v>
          </cell>
        </row>
        <row r="19">
          <cell r="A19" t="str">
            <v xml:space="preserve"> 19.03.03</v>
          </cell>
          <cell r="B19" t="str">
            <v>Продукты питания животного происхождения</v>
          </cell>
          <cell r="C19">
            <v>260200</v>
          </cell>
        </row>
        <row r="20">
          <cell r="A20" t="str">
            <v xml:space="preserve"> 20.03.01</v>
          </cell>
          <cell r="B20" t="str">
            <v>Техносферная безопасность</v>
          </cell>
          <cell r="C20">
            <v>280700</v>
          </cell>
        </row>
        <row r="21">
          <cell r="A21" t="str">
            <v xml:space="preserve"> 20.03.02</v>
          </cell>
          <cell r="B21" t="str">
            <v>Природообустройство и водопользование</v>
          </cell>
          <cell r="C21">
            <v>280100</v>
          </cell>
        </row>
        <row r="22">
          <cell r="A22" t="str">
            <v xml:space="preserve"> 22.03.01</v>
          </cell>
          <cell r="B22" t="str">
            <v>Материаловедение и технологии материалов</v>
          </cell>
          <cell r="C22">
            <v>150100</v>
          </cell>
        </row>
        <row r="23">
          <cell r="A23" t="str">
            <v xml:space="preserve"> 22.03.02</v>
          </cell>
          <cell r="B23" t="str">
            <v>Металлургия</v>
          </cell>
          <cell r="C23" t="str">
            <v>150400</v>
          </cell>
        </row>
        <row r="24">
          <cell r="A24" t="str">
            <v xml:space="preserve"> 23.03.01</v>
          </cell>
          <cell r="B24" t="str">
            <v>Технология транспортных процессов</v>
          </cell>
          <cell r="C24">
            <v>190700</v>
          </cell>
        </row>
        <row r="25">
          <cell r="A25" t="str">
            <v xml:space="preserve"> 23.03.02</v>
          </cell>
          <cell r="B25" t="str">
            <v>Наземные транспортно-технологические комплексы</v>
          </cell>
          <cell r="C25">
            <v>190100</v>
          </cell>
        </row>
        <row r="26">
          <cell r="A26" t="str">
            <v xml:space="preserve"> 23.03.03</v>
          </cell>
          <cell r="B26" t="str">
            <v>Эксплуатация транспортно-технологических машин и комплексов</v>
          </cell>
          <cell r="C26">
            <v>190600</v>
          </cell>
        </row>
        <row r="27">
          <cell r="A27" t="str">
            <v xml:space="preserve"> 27.03.01</v>
          </cell>
          <cell r="B27" t="str">
            <v>Стандартизация и метрология</v>
          </cell>
          <cell r="C27">
            <v>221700</v>
          </cell>
        </row>
        <row r="28">
          <cell r="A28" t="str">
            <v xml:space="preserve"> 27.03.04</v>
          </cell>
          <cell r="B28" t="str">
            <v>Управление в технических системах</v>
          </cell>
          <cell r="C28">
            <v>220400</v>
          </cell>
        </row>
        <row r="29">
          <cell r="A29" t="str">
            <v xml:space="preserve"> 28.03.03</v>
          </cell>
          <cell r="B29" t="str">
            <v>Наноматериалы</v>
          </cell>
          <cell r="C29" t="str">
            <v xml:space="preserve"> </v>
          </cell>
        </row>
        <row r="30">
          <cell r="A30" t="str">
            <v xml:space="preserve"> 29.03.03</v>
          </cell>
          <cell r="B30" t="str">
            <v>Технология полиграфического и упаковочного производства</v>
          </cell>
          <cell r="C30">
            <v>261700</v>
          </cell>
        </row>
        <row r="31">
          <cell r="A31" t="str">
            <v xml:space="preserve"> 29.03.04</v>
          </cell>
          <cell r="B31" t="str">
            <v>Технология художественной обработки материалов</v>
          </cell>
          <cell r="C31">
            <v>261400</v>
          </cell>
        </row>
        <row r="32">
          <cell r="A32" t="str">
            <v xml:space="preserve"> 29.03.05</v>
          </cell>
          <cell r="B32" t="str">
            <v>Конструирование изделий легкой промышленности</v>
          </cell>
          <cell r="C32">
            <v>262200</v>
          </cell>
        </row>
        <row r="33">
          <cell r="A33" t="str">
            <v xml:space="preserve"> 29.04.04</v>
          </cell>
          <cell r="B33" t="str">
            <v>Технология художественной обработки материалов</v>
          </cell>
          <cell r="C33" t="str">
            <v>261400</v>
          </cell>
        </row>
        <row r="34">
          <cell r="A34" t="str">
            <v xml:space="preserve"> 37.03.01</v>
          </cell>
          <cell r="B34" t="str">
            <v>Психология</v>
          </cell>
          <cell r="C34" t="str">
            <v>030300</v>
          </cell>
        </row>
        <row r="35">
          <cell r="A35" t="str">
            <v xml:space="preserve"> 37.03.02</v>
          </cell>
          <cell r="B35" t="str">
            <v>Конфликтология</v>
          </cell>
          <cell r="C35" t="str">
            <v>034000</v>
          </cell>
        </row>
        <row r="36">
          <cell r="A36" t="str">
            <v xml:space="preserve"> 38.03.01</v>
          </cell>
          <cell r="B36" t="str">
            <v>Экономика</v>
          </cell>
          <cell r="C36" t="str">
            <v>080100</v>
          </cell>
        </row>
        <row r="37">
          <cell r="A37" t="str">
            <v xml:space="preserve"> 38.03.02</v>
          </cell>
          <cell r="B37" t="str">
            <v>Менеджмент</v>
          </cell>
          <cell r="C37" t="str">
            <v>080200</v>
          </cell>
        </row>
        <row r="38">
          <cell r="A38" t="str">
            <v xml:space="preserve"> 38.03.03</v>
          </cell>
          <cell r="B38" t="str">
            <v>Управление персоналом</v>
          </cell>
          <cell r="C38" t="str">
            <v>080400</v>
          </cell>
        </row>
        <row r="39">
          <cell r="A39" t="str">
            <v xml:space="preserve"> 38.03.04</v>
          </cell>
          <cell r="B39" t="str">
            <v>Государственное и муниципальное управление</v>
          </cell>
          <cell r="C39" t="str">
            <v>081100</v>
          </cell>
        </row>
        <row r="40">
          <cell r="A40" t="str">
            <v xml:space="preserve"> 38.03.05</v>
          </cell>
          <cell r="B40" t="str">
            <v>Бизнес-информатика</v>
          </cell>
          <cell r="C40" t="str">
            <v>080500</v>
          </cell>
        </row>
        <row r="41">
          <cell r="A41" t="str">
            <v xml:space="preserve"> 38.03.06</v>
          </cell>
          <cell r="B41" t="str">
            <v>Торговое дело</v>
          </cell>
          <cell r="C41" t="str">
            <v>100700</v>
          </cell>
        </row>
        <row r="42">
          <cell r="A42" t="str">
            <v xml:space="preserve"> 38.03.07</v>
          </cell>
          <cell r="B42" t="str">
            <v>Товароведение</v>
          </cell>
          <cell r="C42">
            <v>100800</v>
          </cell>
        </row>
        <row r="43">
          <cell r="A43" t="str">
            <v xml:space="preserve"> 39.03.01</v>
          </cell>
          <cell r="B43" t="str">
            <v>Социология</v>
          </cell>
          <cell r="C43" t="str">
            <v>040100</v>
          </cell>
        </row>
        <row r="44">
          <cell r="A44" t="str">
            <v xml:space="preserve"> 39.03.02</v>
          </cell>
          <cell r="B44" t="str">
            <v>Социальная работа</v>
          </cell>
          <cell r="C44" t="str">
            <v>040400</v>
          </cell>
        </row>
        <row r="45">
          <cell r="A45" t="str">
            <v xml:space="preserve"> 40.03.01</v>
          </cell>
          <cell r="B45" t="str">
            <v>Юриспруденция</v>
          </cell>
          <cell r="C45" t="str">
            <v>030900</v>
          </cell>
        </row>
        <row r="46">
          <cell r="A46" t="str">
            <v xml:space="preserve"> 41.03.01</v>
          </cell>
          <cell r="B46" t="str">
            <v>Зарубежное регионоведение</v>
          </cell>
          <cell r="C46" t="str">
            <v>032000</v>
          </cell>
        </row>
        <row r="47">
          <cell r="A47" t="str">
            <v xml:space="preserve"> 41.03.02</v>
          </cell>
          <cell r="B47" t="str">
            <v>Регионоведение России</v>
          </cell>
          <cell r="C47" t="str">
            <v>032200</v>
          </cell>
        </row>
        <row r="48">
          <cell r="A48" t="str">
            <v xml:space="preserve"> 41.03.06</v>
          </cell>
          <cell r="B48" t="str">
            <v>Публичная политика и социальные науки</v>
          </cell>
          <cell r="C48" t="str">
            <v>081100</v>
          </cell>
        </row>
        <row r="49">
          <cell r="A49" t="str">
            <v xml:space="preserve"> 42.03.01</v>
          </cell>
          <cell r="B49" t="str">
            <v>Реклама и связи с общественностью</v>
          </cell>
          <cell r="C49" t="str">
            <v>031600</v>
          </cell>
        </row>
        <row r="50">
          <cell r="A50" t="str">
            <v xml:space="preserve"> 42.03.02</v>
          </cell>
          <cell r="B50" t="str">
            <v>Журналистика</v>
          </cell>
          <cell r="C50" t="str">
            <v>031300</v>
          </cell>
        </row>
        <row r="51">
          <cell r="A51" t="str">
            <v xml:space="preserve"> 43.03.01</v>
          </cell>
          <cell r="B51" t="str">
            <v>Сервис</v>
          </cell>
          <cell r="C51">
            <v>100100</v>
          </cell>
        </row>
        <row r="52">
          <cell r="A52" t="str">
            <v xml:space="preserve"> 43.03.02</v>
          </cell>
          <cell r="B52" t="str">
            <v>Туризм</v>
          </cell>
          <cell r="C52">
            <v>100400</v>
          </cell>
        </row>
        <row r="53">
          <cell r="A53" t="str">
            <v xml:space="preserve"> 44.03.01</v>
          </cell>
          <cell r="B53" t="str">
            <v>Педагогическое образование</v>
          </cell>
          <cell r="C53" t="str">
            <v>050100</v>
          </cell>
        </row>
        <row r="54">
          <cell r="A54" t="str">
            <v xml:space="preserve"> 44.03.02</v>
          </cell>
          <cell r="B54" t="str">
            <v>Психолого-педагогическое образование</v>
          </cell>
          <cell r="C54" t="str">
            <v>050400</v>
          </cell>
        </row>
        <row r="55">
          <cell r="A55" t="str">
            <v xml:space="preserve"> 44.03.03</v>
          </cell>
          <cell r="B55" t="str">
            <v>Специальное (дефектологическое) образование</v>
          </cell>
          <cell r="C55" t="str">
            <v>050700</v>
          </cell>
        </row>
        <row r="56">
          <cell r="A56" t="str">
            <v xml:space="preserve"> 44.03.05</v>
          </cell>
          <cell r="B56" t="str">
            <v>Педагогическое образование (с двумя профилями подготовки)</v>
          </cell>
          <cell r="C56" t="str">
            <v>050100</v>
          </cell>
        </row>
        <row r="57">
          <cell r="A57" t="str">
            <v xml:space="preserve"> 45.03.01</v>
          </cell>
          <cell r="B57" t="str">
            <v>Филология</v>
          </cell>
          <cell r="C57" t="str">
            <v>032700</v>
          </cell>
        </row>
        <row r="58">
          <cell r="A58" t="str">
            <v xml:space="preserve"> 45.03.02</v>
          </cell>
          <cell r="B58" t="str">
            <v>Лингвистика</v>
          </cell>
          <cell r="C58" t="str">
            <v>035700</v>
          </cell>
        </row>
        <row r="59">
          <cell r="A59" t="str">
            <v xml:space="preserve"> 46.03.01</v>
          </cell>
          <cell r="B59" t="str">
            <v>История</v>
          </cell>
          <cell r="C59" t="str">
            <v>030600</v>
          </cell>
        </row>
        <row r="60">
          <cell r="A60" t="str">
            <v xml:space="preserve"> 46.03.02</v>
          </cell>
          <cell r="B60" t="str">
            <v>Документоведение и архивоведение</v>
          </cell>
          <cell r="C60" t="str">
            <v>034700</v>
          </cell>
        </row>
        <row r="61">
          <cell r="A61" t="str">
            <v xml:space="preserve"> 47.03.01</v>
          </cell>
          <cell r="B61" t="str">
            <v>Философия</v>
          </cell>
          <cell r="C61" t="str">
            <v>030100</v>
          </cell>
        </row>
        <row r="62">
          <cell r="A62" t="str">
            <v xml:space="preserve"> 49.03.01</v>
          </cell>
          <cell r="B62" t="str">
            <v>Физическая культура</v>
          </cell>
          <cell r="C62" t="str">
            <v>034300</v>
          </cell>
        </row>
        <row r="63">
          <cell r="A63" t="str">
            <v xml:space="preserve"> 51.03.01</v>
          </cell>
          <cell r="B63" t="str">
            <v>Культурология</v>
          </cell>
          <cell r="C63" t="str">
            <v>033000</v>
          </cell>
        </row>
        <row r="64">
          <cell r="A64" t="str">
            <v xml:space="preserve"> 54.03.01</v>
          </cell>
          <cell r="B64" t="str">
            <v>Дизайн</v>
          </cell>
          <cell r="C64" t="str">
            <v>072500</v>
          </cell>
        </row>
        <row r="65">
          <cell r="A65" t="str">
            <v xml:space="preserve"> 54.03.02</v>
          </cell>
          <cell r="B65" t="str">
            <v>Декоративно-прикладное искусство и народные промыслы</v>
          </cell>
          <cell r="C65" t="str">
            <v>072600</v>
          </cell>
        </row>
        <row r="66">
          <cell r="A66" t="str">
            <v xml:space="preserve"> 01.04.02</v>
          </cell>
          <cell r="B66" t="str">
            <v>Прикладная математика и информатика</v>
          </cell>
          <cell r="C66" t="str">
            <v>010400</v>
          </cell>
        </row>
        <row r="67">
          <cell r="A67" t="str">
            <v xml:space="preserve"> 07.04.01</v>
          </cell>
          <cell r="B67" t="str">
            <v>Архитектура</v>
          </cell>
          <cell r="C67" t="str">
            <v>270100</v>
          </cell>
        </row>
        <row r="68">
          <cell r="A68" t="str">
            <v xml:space="preserve"> 03.04.02</v>
          </cell>
          <cell r="B68" t="str">
            <v>Физика</v>
          </cell>
          <cell r="C68" t="str">
            <v>011200</v>
          </cell>
        </row>
        <row r="69">
          <cell r="A69" t="str">
            <v xml:space="preserve"> 08.04.01</v>
          </cell>
          <cell r="B69" t="str">
            <v>Строительство</v>
          </cell>
          <cell r="C69" t="str">
            <v>270800</v>
          </cell>
        </row>
        <row r="70">
          <cell r="A70" t="str">
            <v xml:space="preserve"> 09.04.01</v>
          </cell>
          <cell r="B70" t="str">
            <v>Информатика и вычислительная техника</v>
          </cell>
          <cell r="C70" t="str">
            <v>230100</v>
          </cell>
        </row>
        <row r="71">
          <cell r="A71" t="str">
            <v xml:space="preserve"> 09.04.03</v>
          </cell>
          <cell r="B71" t="str">
            <v>Прикладная информатика</v>
          </cell>
          <cell r="C71" t="str">
            <v>230700</v>
          </cell>
        </row>
        <row r="72">
          <cell r="A72" t="str">
            <v xml:space="preserve"> 11.04.04</v>
          </cell>
          <cell r="B72" t="str">
            <v>Электроника и наноэлектроника</v>
          </cell>
          <cell r="C72" t="str">
            <v>210100</v>
          </cell>
        </row>
        <row r="73">
          <cell r="A73" t="str">
            <v xml:space="preserve"> 13.04.01</v>
          </cell>
          <cell r="B73" t="str">
            <v>Теплоэнергетика и теплотехника</v>
          </cell>
          <cell r="C73" t="str">
            <v>140100</v>
          </cell>
        </row>
        <row r="74">
          <cell r="A74" t="str">
            <v xml:space="preserve"> 13.04.02</v>
          </cell>
          <cell r="B74" t="str">
            <v>Электроэнергетика и электротехника</v>
          </cell>
          <cell r="C74" t="str">
            <v>140400</v>
          </cell>
        </row>
        <row r="75">
          <cell r="A75" t="str">
            <v xml:space="preserve"> 15.04.01</v>
          </cell>
          <cell r="B75" t="str">
            <v>Машиностроение</v>
          </cell>
          <cell r="C75" t="str">
            <v>150700</v>
          </cell>
        </row>
        <row r="76">
          <cell r="A76" t="str">
            <v xml:space="preserve"> 15.04.02</v>
          </cell>
          <cell r="B76" t="str">
            <v>Технологические машины и оборудование</v>
          </cell>
          <cell r="C76" t="str">
            <v>151000</v>
          </cell>
        </row>
        <row r="77">
          <cell r="A77" t="str">
            <v xml:space="preserve"> 15.04.05</v>
          </cell>
          <cell r="B77" t="str">
            <v>Конструкторско-технологическое обеспечение машиностроительных производств</v>
          </cell>
          <cell r="C77" t="str">
            <v>151900</v>
          </cell>
        </row>
        <row r="78">
          <cell r="A78" t="str">
            <v xml:space="preserve"> 15.04.06</v>
          </cell>
          <cell r="B78" t="str">
            <v>Мехатроника и робототехника</v>
          </cell>
          <cell r="C78" t="str">
            <v>221000</v>
          </cell>
        </row>
        <row r="79">
          <cell r="A79" t="str">
            <v xml:space="preserve"> 18.04.01</v>
          </cell>
          <cell r="B79" t="str">
            <v>Химическая технология</v>
          </cell>
          <cell r="C79" t="str">
            <v>240100</v>
          </cell>
        </row>
        <row r="80">
          <cell r="A80" t="str">
            <v xml:space="preserve"> 20.04.01</v>
          </cell>
          <cell r="B80" t="str">
            <v>Техносферная безопасность</v>
          </cell>
          <cell r="C80">
            <v>280700</v>
          </cell>
        </row>
        <row r="81">
          <cell r="A81" t="str">
            <v xml:space="preserve"> 22.04.02</v>
          </cell>
          <cell r="B81" t="str">
            <v>Металлургия</v>
          </cell>
          <cell r="C81" t="str">
            <v>150400</v>
          </cell>
        </row>
        <row r="82">
          <cell r="A82" t="str">
            <v xml:space="preserve"> 23.04.01</v>
          </cell>
          <cell r="B82" t="str">
            <v>Технология транспортных процессов</v>
          </cell>
          <cell r="C82" t="str">
            <v>190700</v>
          </cell>
        </row>
        <row r="83">
          <cell r="A83" t="str">
            <v xml:space="preserve"> 23.04.02</v>
          </cell>
          <cell r="B83" t="str">
            <v>Наземные транспортно-технологические комплексы</v>
          </cell>
          <cell r="C83" t="str">
            <v>190100</v>
          </cell>
        </row>
        <row r="84">
          <cell r="A84" t="str">
            <v xml:space="preserve"> 23.04.03</v>
          </cell>
          <cell r="B84" t="str">
            <v>Эксплуатация транспортно-технологических машин и комплексов</v>
          </cell>
          <cell r="C84">
            <v>190600</v>
          </cell>
        </row>
        <row r="85">
          <cell r="A85" t="str">
            <v xml:space="preserve"> 27.04.01</v>
          </cell>
          <cell r="B85" t="str">
            <v>Стандартизация и метрология</v>
          </cell>
          <cell r="C85" t="str">
            <v>221700</v>
          </cell>
        </row>
        <row r="86">
          <cell r="A86" t="str">
            <v xml:space="preserve"> 27.04.04</v>
          </cell>
          <cell r="B86" t="str">
            <v>Управление в технических системах</v>
          </cell>
          <cell r="C86" t="str">
            <v>220400</v>
          </cell>
        </row>
        <row r="87">
          <cell r="A87" t="str">
            <v xml:space="preserve"> 38.04.01</v>
          </cell>
          <cell r="B87" t="str">
            <v>Экономика</v>
          </cell>
          <cell r="C87" t="str">
            <v>080100</v>
          </cell>
        </row>
        <row r="88">
          <cell r="A88" t="str">
            <v xml:space="preserve"> 38.04.02</v>
          </cell>
          <cell r="B88" t="str">
            <v>Менеджмент</v>
          </cell>
          <cell r="C88" t="str">
            <v>080200</v>
          </cell>
        </row>
        <row r="89">
          <cell r="A89" t="str">
            <v xml:space="preserve"> 38.04.03</v>
          </cell>
          <cell r="B89" t="str">
            <v>Управление персоналом</v>
          </cell>
          <cell r="C89" t="str">
            <v>080400</v>
          </cell>
        </row>
        <row r="90">
          <cell r="A90" t="str">
            <v xml:space="preserve"> 38.04.05</v>
          </cell>
          <cell r="B90" t="str">
            <v>Бизнес-информатика</v>
          </cell>
          <cell r="C90" t="str">
            <v>080500</v>
          </cell>
        </row>
        <row r="91">
          <cell r="A91" t="str">
            <v xml:space="preserve"> 39.04.02</v>
          </cell>
          <cell r="B91" t="str">
            <v>Социальная работа</v>
          </cell>
          <cell r="C91" t="str">
            <v>040400</v>
          </cell>
        </row>
        <row r="92">
          <cell r="A92" t="str">
            <v xml:space="preserve"> 44.04.01</v>
          </cell>
          <cell r="B92" t="str">
            <v>Педагогическое образование</v>
          </cell>
          <cell r="C92" t="str">
            <v>050100</v>
          </cell>
        </row>
        <row r="93">
          <cell r="A93" t="str">
            <v xml:space="preserve"> 44.04.02</v>
          </cell>
          <cell r="B93" t="str">
            <v>Психолого-педагогическое образование</v>
          </cell>
          <cell r="C93" t="str">
            <v>050400</v>
          </cell>
        </row>
        <row r="94">
          <cell r="A94" t="str">
            <v xml:space="preserve"> 44.04.03</v>
          </cell>
          <cell r="B94" t="str">
            <v>Специальное (дефектологическое) образование</v>
          </cell>
          <cell r="C94" t="str">
            <v>050700</v>
          </cell>
        </row>
        <row r="95">
          <cell r="A95" t="str">
            <v xml:space="preserve"> 44.04.04</v>
          </cell>
          <cell r="B95" t="str">
            <v>Профессиональное обучение (по отраслям)</v>
          </cell>
          <cell r="C95" t="str">
            <v>051000</v>
          </cell>
        </row>
        <row r="96">
          <cell r="A96" t="str">
            <v xml:space="preserve"> 45.04.01</v>
          </cell>
          <cell r="B96" t="str">
            <v>Филология</v>
          </cell>
          <cell r="C96" t="str">
            <v>032700</v>
          </cell>
        </row>
        <row r="97">
          <cell r="A97" t="str">
            <v xml:space="preserve"> 45.04.02</v>
          </cell>
          <cell r="B97" t="str">
            <v>Лингвистика</v>
          </cell>
          <cell r="C97" t="str">
            <v>035700</v>
          </cell>
        </row>
        <row r="98">
          <cell r="A98" t="str">
            <v xml:space="preserve"> 46.04.01</v>
          </cell>
          <cell r="B98" t="str">
            <v>История</v>
          </cell>
          <cell r="C98" t="str">
            <v>030600</v>
          </cell>
        </row>
        <row r="99">
          <cell r="A99" t="str">
            <v xml:space="preserve"> 47.04.01</v>
          </cell>
          <cell r="B99" t="str">
            <v>Философия</v>
          </cell>
          <cell r="C99" t="str">
            <v>030100</v>
          </cell>
        </row>
        <row r="100">
          <cell r="A100" t="str">
            <v xml:space="preserve"> 51.04.01</v>
          </cell>
          <cell r="B100" t="str">
            <v>Культурология</v>
          </cell>
          <cell r="C100" t="str">
            <v>033000</v>
          </cell>
        </row>
        <row r="101">
          <cell r="A101" t="str">
            <v xml:space="preserve"> 54.04.01</v>
          </cell>
          <cell r="B101" t="str">
            <v>Дизайн</v>
          </cell>
          <cell r="C101" t="str">
            <v>072500</v>
          </cell>
        </row>
        <row r="102">
          <cell r="A102" t="str">
            <v xml:space="preserve"> 54.04.02</v>
          </cell>
          <cell r="B102" t="str">
            <v>Декоративно-прикладное искусство и народные промыслы</v>
          </cell>
          <cell r="C102" t="str">
            <v>072600</v>
          </cell>
        </row>
        <row r="103">
          <cell r="A103" t="str">
            <v xml:space="preserve"> 08.05.01</v>
          </cell>
          <cell r="B103" t="str">
            <v>Строительство уникальных зданий и сооружений</v>
          </cell>
          <cell r="C103" t="str">
            <v>271101</v>
          </cell>
        </row>
        <row r="104">
          <cell r="A104" t="str">
            <v xml:space="preserve"> 10.05.03</v>
          </cell>
          <cell r="B104" t="str">
            <v>Информационная безопасность автоматизированных систем</v>
          </cell>
          <cell r="C104" t="str">
            <v>090303</v>
          </cell>
        </row>
        <row r="105">
          <cell r="A105" t="str">
            <v xml:space="preserve"> 15.05.01</v>
          </cell>
          <cell r="B105" t="str">
            <v>Проектирование технологических машин и комплексов</v>
          </cell>
          <cell r="C105">
            <v>151701</v>
          </cell>
        </row>
        <row r="106">
          <cell r="A106" t="str">
            <v xml:space="preserve"> 21.05.04</v>
          </cell>
          <cell r="B106" t="str">
            <v>Горное дело</v>
          </cell>
          <cell r="C106">
            <v>130400</v>
          </cell>
        </row>
        <row r="107">
          <cell r="A107" t="str">
            <v xml:space="preserve"> 23.05.01</v>
          </cell>
          <cell r="B107" t="str">
            <v>Наземные транспортно-технологические средства</v>
          </cell>
          <cell r="C107">
            <v>190109</v>
          </cell>
        </row>
        <row r="108">
          <cell r="A108" t="str">
            <v xml:space="preserve"> 23.05.04</v>
          </cell>
          <cell r="B108" t="str">
            <v>Эксплуатация железных дорог</v>
          </cell>
          <cell r="C108">
            <v>190401</v>
          </cell>
        </row>
        <row r="109">
          <cell r="A109" t="str">
            <v xml:space="preserve"> 37.05.02</v>
          </cell>
          <cell r="B109" t="str">
            <v>Психология служебной деятельности</v>
          </cell>
          <cell r="C109" t="str">
            <v>030301</v>
          </cell>
        </row>
        <row r="110">
          <cell r="A110" t="str">
            <v xml:space="preserve"> 44.05.01</v>
          </cell>
          <cell r="B110" t="str">
            <v>Педагогика и психология девиантного поведения</v>
          </cell>
          <cell r="C110" t="str">
            <v>050407</v>
          </cell>
        </row>
        <row r="111">
          <cell r="A111" t="str">
            <v xml:space="preserve"> 45.05.01</v>
          </cell>
          <cell r="B111" t="str">
            <v>Перевод и переводоведение</v>
          </cell>
          <cell r="C111" t="str">
            <v>035701</v>
          </cell>
        </row>
        <row r="112">
          <cell r="A112" t="str">
            <v xml:space="preserve"> 01.06.01</v>
          </cell>
          <cell r="B112" t="str">
            <v>Математика и механика</v>
          </cell>
        </row>
        <row r="113">
          <cell r="A113" t="str">
            <v xml:space="preserve"> 03.06.01</v>
          </cell>
          <cell r="B113" t="str">
            <v>Физика и астрономия</v>
          </cell>
        </row>
        <row r="114">
          <cell r="A114" t="str">
            <v xml:space="preserve"> 05.06.01</v>
          </cell>
          <cell r="B114" t="str">
            <v>Науки о Земле</v>
          </cell>
        </row>
        <row r="115">
          <cell r="A115" t="str">
            <v xml:space="preserve"> 08.06.01</v>
          </cell>
          <cell r="B115" t="str">
            <v>Техника и технологии строительства</v>
          </cell>
        </row>
        <row r="116">
          <cell r="A116" t="str">
            <v xml:space="preserve"> 09.06.01</v>
          </cell>
          <cell r="B116" t="str">
            <v>Информатика и вычислительная техника</v>
          </cell>
        </row>
        <row r="117">
          <cell r="A117" t="str">
            <v xml:space="preserve"> 13.06.01</v>
          </cell>
          <cell r="B117" t="str">
            <v>Электро- и теплотехника</v>
          </cell>
        </row>
        <row r="118">
          <cell r="A118" t="str">
            <v xml:space="preserve"> 15.06.01</v>
          </cell>
          <cell r="B118" t="str">
            <v>Машиностроение</v>
          </cell>
        </row>
        <row r="119">
          <cell r="A119" t="str">
            <v xml:space="preserve"> 19.06.01</v>
          </cell>
          <cell r="B119" t="str">
            <v>Промышленная экология и биотехнологии</v>
          </cell>
        </row>
        <row r="120">
          <cell r="A120" t="str">
            <v xml:space="preserve"> 20.06.01</v>
          </cell>
          <cell r="B120" t="str">
            <v>Техносферная безопасность</v>
          </cell>
        </row>
        <row r="121">
          <cell r="A121" t="str">
            <v xml:space="preserve"> 21.06.01</v>
          </cell>
          <cell r="B121" t="str">
            <v>Геология, разведка и разработка полезных ископаемых</v>
          </cell>
        </row>
        <row r="122">
          <cell r="A122" t="str">
            <v xml:space="preserve"> 22.06.01</v>
          </cell>
          <cell r="B122" t="str">
            <v>Технологии материалов</v>
          </cell>
        </row>
        <row r="123">
          <cell r="A123" t="str">
            <v xml:space="preserve"> 23.06.01</v>
          </cell>
          <cell r="B123" t="str">
            <v>Техника и технологии наземного  транспорта</v>
          </cell>
        </row>
        <row r="124">
          <cell r="A124" t="str">
            <v xml:space="preserve"> 27.06.01</v>
          </cell>
          <cell r="B124" t="str">
            <v>Управление в технических системах</v>
          </cell>
        </row>
        <row r="125">
          <cell r="A125" t="str">
            <v xml:space="preserve"> 38.06.01</v>
          </cell>
          <cell r="B125" t="str">
            <v>Экономика</v>
          </cell>
        </row>
        <row r="126">
          <cell r="A126" t="str">
            <v xml:space="preserve"> 44.06.01</v>
          </cell>
          <cell r="B126" t="str">
            <v>Образование и педагогические науки</v>
          </cell>
        </row>
        <row r="127">
          <cell r="A127" t="str">
            <v xml:space="preserve"> 45.06.01</v>
          </cell>
          <cell r="B127" t="str">
            <v>Языкознание и литературоведение</v>
          </cell>
        </row>
        <row r="128">
          <cell r="A128" t="str">
            <v xml:space="preserve"> 46.06.01</v>
          </cell>
          <cell r="B128" t="str">
            <v>Исторические науки и археология</v>
          </cell>
        </row>
        <row r="129">
          <cell r="A129" t="str">
            <v xml:space="preserve"> 47.06.01</v>
          </cell>
          <cell r="B129" t="str">
            <v>Философия, этика и религиоведение</v>
          </cell>
        </row>
      </sheetData>
      <sheetData sheetId="4">
        <row r="1">
          <cell r="A1" t="str">
            <v>Код научной специальности (приказ 786)</v>
          </cell>
          <cell r="B1" t="str">
            <v>Новое наменование научной специальности</v>
          </cell>
        </row>
        <row r="2">
          <cell r="A2" t="str">
            <v>1.1.2</v>
          </cell>
          <cell r="B2" t="str">
            <v>Дифференциальные уравнения и математическая физика</v>
          </cell>
          <cell r="G2" t="str">
            <v>01.01.02
01.01.03</v>
          </cell>
          <cell r="H2" t="str">
            <v>Физико-математические</v>
          </cell>
          <cell r="J2">
            <v>9</v>
          </cell>
          <cell r="K2" t="str">
            <v>ПМиИ</v>
          </cell>
          <cell r="L2" t="str">
            <v>Извеков Ю.А.</v>
          </cell>
          <cell r="M2" t="str">
            <v>Физико-математические</v>
          </cell>
          <cell r="N2" t="str">
            <v>физико-математические науки</v>
          </cell>
          <cell r="O2" t="str">
            <v>1.1.0</v>
          </cell>
          <cell r="P2" t="str">
            <v>Математика и механика</v>
          </cell>
          <cell r="Q2" t="str">
            <v>1.0.0</v>
          </cell>
          <cell r="R2" t="str">
            <v>Естественные науки</v>
          </cell>
          <cell r="S2" t="str">
            <v>1.1.2</v>
          </cell>
        </row>
        <row r="3">
          <cell r="A3" t="str">
            <v>1.1.6</v>
          </cell>
          <cell r="B3" t="str">
            <v>Вычислительная математика</v>
          </cell>
          <cell r="C3" t="str">
            <v>Физико-математические</v>
          </cell>
          <cell r="D3" t="str">
            <v>01.06.01</v>
          </cell>
          <cell r="E3" t="str">
            <v>Математика и механика</v>
          </cell>
          <cell r="F3" t="str">
            <v>Вычислительная математика</v>
          </cell>
          <cell r="G3" t="str">
            <v>01.01.07</v>
          </cell>
          <cell r="H3" t="str">
            <v>Физико-математические</v>
          </cell>
          <cell r="I3" t="str">
            <v>ТМа-1</v>
          </cell>
          <cell r="J3">
            <v>9</v>
          </cell>
          <cell r="K3" t="str">
            <v>ПМиИ</v>
          </cell>
          <cell r="L3" t="str">
            <v>Извеков Ю.А.</v>
          </cell>
          <cell r="M3" t="str">
            <v>Физико-математические</v>
          </cell>
          <cell r="N3" t="str">
            <v>физико-математические науки</v>
          </cell>
          <cell r="O3" t="str">
            <v>1.1.0</v>
          </cell>
          <cell r="P3" t="str">
            <v>Математика и механика</v>
          </cell>
          <cell r="Q3" t="str">
            <v>1.0.0</v>
          </cell>
          <cell r="R3" t="str">
            <v>Естественные науки</v>
          </cell>
          <cell r="S3" t="str">
            <v>1.1.6</v>
          </cell>
        </row>
        <row r="4">
          <cell r="A4" t="str">
            <v>1.2.2</v>
          </cell>
          <cell r="B4" t="str">
            <v>Математическое моделирование, численные методы и комплексы программ</v>
          </cell>
          <cell r="C4" t="str">
            <v>Физико-математические</v>
          </cell>
          <cell r="D4" t="str">
            <v>09.06.01</v>
          </cell>
          <cell r="E4" t="str">
            <v>Информатика и вычислительная техника</v>
          </cell>
          <cell r="F4" t="str">
            <v>Математическое моделирование, численные методы и комплексы программ</v>
          </cell>
          <cell r="G4" t="str">
            <v>05.13.18</v>
          </cell>
          <cell r="H4" t="str">
            <v>Физико-математические</v>
          </cell>
          <cell r="I4" t="str">
            <v>ТВа-1</v>
          </cell>
          <cell r="J4">
            <v>9</v>
          </cell>
          <cell r="K4" t="str">
            <v>ПМиИ</v>
          </cell>
          <cell r="L4" t="str">
            <v>Извеков Ю.А.</v>
          </cell>
          <cell r="M4" t="str">
            <v>Технические
Физико-математические</v>
          </cell>
          <cell r="N4" t="str">
            <v>физико-математические</v>
          </cell>
          <cell r="O4" t="str">
            <v>1.2.0</v>
          </cell>
          <cell r="P4" t="str">
            <v>Компьютерные науки и информатика</v>
          </cell>
          <cell r="Q4" t="str">
            <v>1.0.0</v>
          </cell>
          <cell r="R4" t="str">
            <v>Естественные науки</v>
          </cell>
          <cell r="S4" t="str">
            <v>1.2.2</v>
          </cell>
        </row>
        <row r="5">
          <cell r="A5" t="str">
            <v>1.2.2</v>
          </cell>
          <cell r="B5" t="str">
            <v>Математическое моделирование, численные методы и комплексы программ</v>
          </cell>
          <cell r="C5" t="str">
            <v>Технические</v>
          </cell>
          <cell r="D5" t="str">
            <v>09.06.01</v>
          </cell>
          <cell r="E5" t="str">
            <v>Информатика и вычислительная техника</v>
          </cell>
          <cell r="F5" t="str">
            <v>Математическое моделирование, численные методы и комплексы программ</v>
          </cell>
          <cell r="G5" t="str">
            <v>05.13.18</v>
          </cell>
          <cell r="H5" t="str">
            <v>Технические</v>
          </cell>
          <cell r="I5" t="str">
            <v>АВа-3</v>
          </cell>
          <cell r="J5">
            <v>11</v>
          </cell>
          <cell r="K5" t="str">
            <v>ВТиП</v>
          </cell>
          <cell r="L5" t="str">
            <v>Логунова О.С.</v>
          </cell>
          <cell r="M5" t="str">
            <v>Технические
Физико-математические</v>
          </cell>
          <cell r="N5" t="str">
            <v>технические науки</v>
          </cell>
          <cell r="O5" t="str">
            <v>1.2.0</v>
          </cell>
          <cell r="P5" t="str">
            <v>Компьютерные науки и информатика</v>
          </cell>
          <cell r="Q5" t="str">
            <v>1.0.0</v>
          </cell>
          <cell r="R5" t="str">
            <v>Естественные науки</v>
          </cell>
          <cell r="S5" t="str">
            <v>1.2.2</v>
          </cell>
        </row>
        <row r="6">
          <cell r="A6" t="str">
            <v>1.3.8</v>
          </cell>
          <cell r="B6" t="str">
            <v>Физика конденсированного состояния</v>
          </cell>
          <cell r="C6" t="str">
            <v>Физико-математические</v>
          </cell>
          <cell r="D6" t="str">
            <v>03.06.01</v>
          </cell>
          <cell r="E6" t="str">
            <v>Физика и астрономия</v>
          </cell>
          <cell r="F6" t="str">
            <v>Физика конденсированного состояния</v>
          </cell>
          <cell r="G6" t="str">
            <v>01.04.07</v>
          </cell>
          <cell r="H6" t="str">
            <v>Физико-математические</v>
          </cell>
          <cell r="I6" t="str">
            <v>ТФАа-1</v>
          </cell>
          <cell r="J6">
            <v>63</v>
          </cell>
          <cell r="K6" t="str">
            <v>Физики</v>
          </cell>
          <cell r="L6" t="str">
            <v>Долгушин Д.М.</v>
          </cell>
          <cell r="M6" t="str">
            <v>Физико-математические
Технические</v>
          </cell>
          <cell r="N6" t="str">
            <v>физико-математические науки</v>
          </cell>
          <cell r="O6" t="str">
            <v>1.3.0</v>
          </cell>
          <cell r="P6" t="str">
            <v>Физические науки</v>
          </cell>
          <cell r="Q6" t="str">
            <v>1.0.0</v>
          </cell>
          <cell r="R6" t="str">
            <v>Естественные науки</v>
          </cell>
          <cell r="S6" t="str">
            <v>1.3.8</v>
          </cell>
        </row>
        <row r="7">
          <cell r="A7" t="str">
            <v>2.1.1</v>
          </cell>
          <cell r="B7" t="str">
            <v>Строительные конструкции, здания и сооружения</v>
          </cell>
          <cell r="C7" t="str">
            <v>Технические</v>
          </cell>
          <cell r="D7" t="str">
            <v>08.06.01</v>
          </cell>
          <cell r="E7" t="str">
            <v>Техника и технологии строительства</v>
          </cell>
          <cell r="F7" t="str">
            <v>Строительные конструкции, здания и сооружения</v>
          </cell>
          <cell r="G7" t="str">
            <v>05.23.01</v>
          </cell>
          <cell r="H7" t="str">
            <v>Технические</v>
          </cell>
          <cell r="I7" t="str">
            <v>СТа-1</v>
          </cell>
          <cell r="J7">
            <v>42</v>
          </cell>
          <cell r="K7" t="str">
            <v>ПиСЗ</v>
          </cell>
          <cell r="L7" t="str">
            <v>Наркевич М.Ю.</v>
          </cell>
          <cell r="M7" t="str">
            <v>Технические</v>
          </cell>
          <cell r="N7" t="str">
            <v>технические науки</v>
          </cell>
          <cell r="O7" t="str">
            <v>2.1.0</v>
          </cell>
          <cell r="P7" t="str">
            <v>Строительство и архитектура</v>
          </cell>
          <cell r="Q7" t="str">
            <v>2.0.0</v>
          </cell>
          <cell r="R7" t="str">
            <v>Технические науки</v>
          </cell>
          <cell r="S7" t="str">
            <v>2.1.1</v>
          </cell>
        </row>
        <row r="8">
          <cell r="A8" t="str">
            <v>2.1.15</v>
          </cell>
          <cell r="B8" t="str">
            <v>Безопасность объектов строительства</v>
          </cell>
          <cell r="C8" t="str">
            <v>Технические</v>
          </cell>
          <cell r="D8" t="str">
            <v>08.06.01</v>
          </cell>
          <cell r="E8" t="str">
            <v>Техника и технологии строительства</v>
          </cell>
          <cell r="G8" t="str">
            <v>05.26.02
05.26.03</v>
          </cell>
          <cell r="H8" t="str">
            <v>Технические</v>
          </cell>
          <cell r="I8" t="str">
            <v>СТа-5</v>
          </cell>
          <cell r="J8">
            <v>42</v>
          </cell>
          <cell r="K8" t="str">
            <v>ПиСЗ</v>
          </cell>
          <cell r="L8" t="str">
            <v>Наркевич М.Ю.</v>
          </cell>
          <cell r="M8" t="str">
            <v>Технические</v>
          </cell>
          <cell r="N8" t="str">
            <v>технические науки</v>
          </cell>
          <cell r="O8" t="str">
            <v>2.1..0</v>
          </cell>
          <cell r="P8" t="str">
            <v>Строительство и архитектура</v>
          </cell>
          <cell r="Q8" t="str">
            <v>2.0.0</v>
          </cell>
          <cell r="R8" t="str">
            <v>Технические науки</v>
          </cell>
          <cell r="S8" t="str">
            <v>2.1.15</v>
          </cell>
        </row>
        <row r="9">
          <cell r="A9" t="str">
            <v>2.1.3</v>
          </cell>
          <cell r="B9" t="str">
            <v>Теплоснабжение, вентиляция, кондиционирование воздуха, газоснабжение и освещение</v>
          </cell>
          <cell r="C9" t="str">
            <v>Технические</v>
          </cell>
          <cell r="D9" t="str">
            <v>08.06.01</v>
          </cell>
          <cell r="E9" t="str">
            <v>Техника и технологии строительства</v>
          </cell>
          <cell r="F9" t="str">
            <v>Теплоснабжение, вентиляция, кондиционирование воздуха, газоснабжение и освещение</v>
          </cell>
          <cell r="G9" t="str">
            <v>05.23.03</v>
          </cell>
          <cell r="H9" t="str">
            <v>Технические</v>
          </cell>
          <cell r="I9" t="str">
            <v>СТа-2</v>
          </cell>
          <cell r="J9">
            <v>62</v>
          </cell>
          <cell r="K9" t="str">
            <v>УиИС</v>
          </cell>
          <cell r="L9" t="str">
            <v>Суровцов М.М.</v>
          </cell>
          <cell r="M9" t="str">
            <v>Технические</v>
          </cell>
          <cell r="N9" t="str">
            <v>технические науки</v>
          </cell>
          <cell r="O9" t="str">
            <v>2.1.0</v>
          </cell>
          <cell r="P9" t="str">
            <v>Строительство и архитектура</v>
          </cell>
          <cell r="Q9" t="str">
            <v>2.0.0</v>
          </cell>
          <cell r="R9" t="str">
            <v>Технические науки</v>
          </cell>
          <cell r="S9" t="str">
            <v>2.1.3</v>
          </cell>
        </row>
        <row r="10">
          <cell r="A10" t="str">
            <v>2.1.5</v>
          </cell>
          <cell r="B10" t="str">
            <v>Строительные материалы и изделия</v>
          </cell>
          <cell r="C10" t="str">
            <v>Технические</v>
          </cell>
          <cell r="D10" t="str">
            <v>08.06.01</v>
          </cell>
          <cell r="E10" t="str">
            <v>Техника и технологии строительства</v>
          </cell>
          <cell r="F10" t="str">
            <v>Строительные материалы и изделия</v>
          </cell>
          <cell r="G10" t="str">
            <v>05.23.05</v>
          </cell>
          <cell r="H10" t="str">
            <v>Технические</v>
          </cell>
          <cell r="I10" t="str">
            <v>СТа-3</v>
          </cell>
          <cell r="J10">
            <v>42</v>
          </cell>
          <cell r="K10" t="str">
            <v>ПиСЗ</v>
          </cell>
          <cell r="L10" t="str">
            <v>Наркевич М.Ю.</v>
          </cell>
          <cell r="M10" t="str">
            <v>Технические</v>
          </cell>
          <cell r="N10" t="str">
            <v>технические науки</v>
          </cell>
          <cell r="O10" t="str">
            <v>2.1.0</v>
          </cell>
          <cell r="P10" t="str">
            <v>Строительство и архитектура</v>
          </cell>
          <cell r="Q10" t="str">
            <v>2.0.0</v>
          </cell>
          <cell r="R10" t="str">
            <v>Технические науки</v>
          </cell>
          <cell r="S10" t="str">
            <v>2.1.5</v>
          </cell>
        </row>
        <row r="11">
          <cell r="A11" t="str">
            <v>2.1.7</v>
          </cell>
          <cell r="B11" t="str">
            <v>Технология и организация строительства</v>
          </cell>
          <cell r="C11" t="str">
            <v>Технические</v>
          </cell>
          <cell r="D11" t="str">
            <v>08.06.01</v>
          </cell>
          <cell r="E11" t="str">
            <v>Техника и технологии строительства</v>
          </cell>
          <cell r="F11" t="str">
            <v>Технология и организация строительства</v>
          </cell>
          <cell r="G11" t="str">
            <v>05.23.08</v>
          </cell>
          <cell r="H11" t="str">
            <v>Технические</v>
          </cell>
          <cell r="I11" t="str">
            <v>СТа-4</v>
          </cell>
          <cell r="J11">
            <v>42</v>
          </cell>
          <cell r="K11" t="str">
            <v>ПиСЗ</v>
          </cell>
          <cell r="L11" t="str">
            <v>Наркевич М.Ю.</v>
          </cell>
          <cell r="M11" t="str">
            <v>Технические</v>
          </cell>
          <cell r="N11" t="str">
            <v>технические науки</v>
          </cell>
          <cell r="O11" t="str">
            <v>2.1.0</v>
          </cell>
          <cell r="P11" t="str">
            <v>Строительство и архитектура</v>
          </cell>
          <cell r="Q11" t="str">
            <v>2.0.0</v>
          </cell>
          <cell r="R11" t="str">
            <v>Технические науки</v>
          </cell>
          <cell r="S11" t="str">
            <v>2.1.7</v>
          </cell>
        </row>
        <row r="12">
          <cell r="A12" t="str">
            <v>2.3.1</v>
          </cell>
          <cell r="B12" t="str">
            <v>Системный анализ, управление и обработка информации, статистика</v>
          </cell>
          <cell r="C12" t="str">
            <v>Технические</v>
          </cell>
          <cell r="D12" t="str">
            <v>09.06.01</v>
          </cell>
          <cell r="E12" t="str">
            <v>Информатика и вычислительная техника</v>
          </cell>
          <cell r="F12" t="str">
            <v>Системный анализ, управление и обработка информации (по отраслям)</v>
          </cell>
          <cell r="G12" t="str">
            <v>05.13.01
05.13.20</v>
          </cell>
          <cell r="H12" t="str">
            <v>Технические</v>
          </cell>
          <cell r="I12" t="str">
            <v>АВа-1</v>
          </cell>
          <cell r="J12">
            <v>11</v>
          </cell>
          <cell r="K12" t="str">
            <v>ВТиП</v>
          </cell>
          <cell r="L12" t="str">
            <v>Логунова О.С.</v>
          </cell>
          <cell r="M12" t="str">
            <v>Технические
Физико-математические</v>
          </cell>
          <cell r="N12" t="str">
            <v>технические науки</v>
          </cell>
          <cell r="O12" t="str">
            <v>2.3.0</v>
          </cell>
          <cell r="P12" t="str">
            <v>Информационные технологии и телекоммуникации</v>
          </cell>
          <cell r="Q12" t="str">
            <v>2.0.0</v>
          </cell>
          <cell r="R12" t="str">
            <v>Технические науки</v>
          </cell>
          <cell r="S12" t="str">
            <v>2.3.1</v>
          </cell>
        </row>
        <row r="13">
          <cell r="A13" t="str">
            <v>2.3.3</v>
          </cell>
          <cell r="B13" t="str">
            <v>Автоматизация и управление технологическими процессами и производствами</v>
          </cell>
          <cell r="C13" t="str">
            <v>Технические</v>
          </cell>
          <cell r="D13" t="str">
            <v>09.06.01</v>
          </cell>
          <cell r="E13" t="str">
            <v>Информатика и вычислительная техника</v>
          </cell>
          <cell r="F13" t="str">
            <v>Автоматизация и управление технологическими процессами и производствами (в металлургии)</v>
          </cell>
          <cell r="G13" t="str">
            <v>05.13.06</v>
          </cell>
          <cell r="H13" t="str">
            <v>Технические</v>
          </cell>
          <cell r="I13" t="str">
            <v>АВа-2</v>
          </cell>
          <cell r="J13">
            <v>11</v>
          </cell>
          <cell r="K13" t="str">
            <v>ВТиП</v>
          </cell>
          <cell r="L13" t="str">
            <v>Логунова О.С.</v>
          </cell>
          <cell r="M13" t="str">
            <v>Технические</v>
          </cell>
          <cell r="N13" t="str">
            <v>технические науки</v>
          </cell>
          <cell r="O13" t="str">
            <v>2.3.0</v>
          </cell>
          <cell r="P13" t="str">
            <v>Информационные технологии и телекоммуникации</v>
          </cell>
          <cell r="Q13" t="str">
            <v>2.0.0</v>
          </cell>
          <cell r="R13" t="str">
            <v>Технические науки</v>
          </cell>
          <cell r="S13" t="str">
            <v>2.3.3</v>
          </cell>
        </row>
        <row r="14">
          <cell r="A14" t="str">
            <v>2.3.3</v>
          </cell>
          <cell r="B14" t="str">
            <v>Автоматизация и управление технологическими процессами и производствами</v>
          </cell>
          <cell r="C14" t="str">
            <v>Технические</v>
          </cell>
          <cell r="D14" t="str">
            <v>09.06.01</v>
          </cell>
          <cell r="E14" t="str">
            <v>Информатика и вычислительная техника</v>
          </cell>
          <cell r="F14" t="str">
            <v>Автоматизация и управление технологическими процессами и производствами (по отраслям)</v>
          </cell>
          <cell r="G14" t="str">
            <v>05.13.06</v>
          </cell>
          <cell r="H14" t="str">
            <v>Технические</v>
          </cell>
          <cell r="I14" t="str">
            <v>АВа-2</v>
          </cell>
          <cell r="J14">
            <v>11</v>
          </cell>
          <cell r="K14" t="str">
            <v>ВТиП</v>
          </cell>
          <cell r="L14" t="str">
            <v>Логунова О.С.</v>
          </cell>
          <cell r="M14" t="str">
            <v>Технические</v>
          </cell>
          <cell r="N14" t="str">
            <v>технические науки</v>
          </cell>
          <cell r="O14" t="str">
            <v>2.3.0</v>
          </cell>
          <cell r="P14" t="str">
            <v>Информационные технологии и телекоммуникации</v>
          </cell>
          <cell r="Q14" t="str">
            <v>2.0.0</v>
          </cell>
          <cell r="R14" t="str">
            <v>Технические науки</v>
          </cell>
          <cell r="S14" t="str">
            <v>2.3.3</v>
          </cell>
        </row>
        <row r="15">
          <cell r="A15" t="str">
            <v>2.3.4</v>
          </cell>
          <cell r="B15" t="str">
            <v>Управление в организационных системах</v>
          </cell>
          <cell r="C15" t="str">
            <v>Технические</v>
          </cell>
          <cell r="D15" t="str">
            <v>09.06.01</v>
          </cell>
          <cell r="E15" t="str">
            <v>Информатика и вычислительная техника</v>
          </cell>
          <cell r="G15" t="str">
            <v>05.13.10</v>
          </cell>
          <cell r="H15" t="str">
            <v>Технические</v>
          </cell>
          <cell r="I15" t="str">
            <v>АВа-5</v>
          </cell>
          <cell r="J15">
            <v>11</v>
          </cell>
          <cell r="K15" t="str">
            <v>ВТиП</v>
          </cell>
          <cell r="L15" t="str">
            <v>Логунова О.С.</v>
          </cell>
          <cell r="M15" t="str">
            <v>Технические</v>
          </cell>
          <cell r="N15" t="str">
            <v>технические науки</v>
          </cell>
          <cell r="O15" t="str">
            <v>2.3.0</v>
          </cell>
          <cell r="P15" t="str">
            <v>Информационные технологии и телекоммуникации</v>
          </cell>
          <cell r="Q15" t="str">
            <v>2.0.0</v>
          </cell>
          <cell r="R15" t="str">
            <v>Технические науки</v>
          </cell>
          <cell r="S15" t="str">
            <v>2.3.4</v>
          </cell>
        </row>
        <row r="16">
          <cell r="A16" t="str">
            <v>2.3.7</v>
          </cell>
          <cell r="B16" t="str">
            <v>Компьютерное моделирование и автоматизация проектирования</v>
          </cell>
          <cell r="C16" t="str">
            <v>Технические</v>
          </cell>
          <cell r="D16" t="str">
            <v>09.06.01</v>
          </cell>
          <cell r="E16" t="str">
            <v>Информатика и вычислительная техника</v>
          </cell>
          <cell r="G16" t="str">
            <v>05.13.12</v>
          </cell>
          <cell r="H16" t="str">
            <v>Технические</v>
          </cell>
          <cell r="I16" t="str">
            <v>АВа-4</v>
          </cell>
          <cell r="J16">
            <v>11</v>
          </cell>
          <cell r="K16" t="str">
            <v>ВТиП</v>
          </cell>
          <cell r="L16" t="str">
            <v>Логунова О.С.</v>
          </cell>
          <cell r="M16" t="str">
            <v>Технические</v>
          </cell>
          <cell r="N16" t="str">
            <v>технические науки</v>
          </cell>
          <cell r="O16" t="str">
            <v>2.3.0</v>
          </cell>
          <cell r="P16" t="str">
            <v>Информационные технологии и телекоммуникации</v>
          </cell>
          <cell r="Q16" t="str">
            <v>2.0.0</v>
          </cell>
          <cell r="R16" t="str">
            <v>Технические науки</v>
          </cell>
          <cell r="S16" t="str">
            <v>2.3.7</v>
          </cell>
        </row>
        <row r="17">
          <cell r="A17" t="str">
            <v>2.4.2</v>
          </cell>
          <cell r="B17" t="str">
            <v>Электротехнические комплексы и системы</v>
          </cell>
          <cell r="C17" t="str">
            <v>Технические</v>
          </cell>
          <cell r="D17" t="str">
            <v>13.06.01</v>
          </cell>
          <cell r="E17" t="str">
            <v>Электро- и теплотехника</v>
          </cell>
          <cell r="F17" t="str">
            <v>Электротехнические комплексы и системы</v>
          </cell>
          <cell r="G17" t="str">
            <v>05.09.03
05.09.01</v>
          </cell>
          <cell r="H17" t="str">
            <v>Технические</v>
          </cell>
          <cell r="I17" t="str">
            <v>АЭТа-1</v>
          </cell>
          <cell r="J17">
            <v>71</v>
          </cell>
          <cell r="K17" t="str">
            <v>ЭПП</v>
          </cell>
          <cell r="L17" t="str">
            <v>Варганова А.В.</v>
          </cell>
          <cell r="M17" t="str">
            <v>Технические</v>
          </cell>
          <cell r="N17" t="str">
            <v>технические науки</v>
          </cell>
          <cell r="O17" t="str">
            <v>2.4.0</v>
          </cell>
          <cell r="P17" t="str">
            <v>Энергетика и электротехника</v>
          </cell>
          <cell r="Q17" t="str">
            <v>2.0.0</v>
          </cell>
          <cell r="R17" t="str">
            <v>Технические науки</v>
          </cell>
          <cell r="S17" t="str">
            <v>2.4.2</v>
          </cell>
        </row>
        <row r="18">
          <cell r="A18" t="str">
            <v>2.4.6</v>
          </cell>
          <cell r="B18" t="str">
            <v>Теоретическая и прикладная теплотехника</v>
          </cell>
          <cell r="C18" t="str">
            <v>Технические</v>
          </cell>
          <cell r="D18" t="str">
            <v>13.06.01</v>
          </cell>
          <cell r="E18" t="str">
            <v>Электро- и теплотехника</v>
          </cell>
          <cell r="F18" t="str">
            <v>Промышленная теплоэнергетика</v>
          </cell>
          <cell r="G18" t="str">
            <v>01.04.14
05.14.04</v>
          </cell>
          <cell r="H18" t="str">
            <v>Технические</v>
          </cell>
          <cell r="I18" t="str">
            <v>АЭТа-3</v>
          </cell>
          <cell r="J18">
            <v>59</v>
          </cell>
          <cell r="K18" t="str">
            <v>ТиЭС</v>
          </cell>
          <cell r="L18" t="str">
            <v>Нешпоренко Е.Г.</v>
          </cell>
          <cell r="M18" t="str">
            <v>Технические</v>
          </cell>
          <cell r="N18" t="str">
            <v>технические науки</v>
          </cell>
          <cell r="O18" t="str">
            <v>2.4.0</v>
          </cell>
          <cell r="P18" t="str">
            <v>Энергетика и электротехника</v>
          </cell>
          <cell r="Q18" t="str">
            <v>2.0.0</v>
          </cell>
          <cell r="R18" t="str">
            <v>Технические науки</v>
          </cell>
          <cell r="S18" t="str">
            <v>2.4.6</v>
          </cell>
        </row>
        <row r="19">
          <cell r="A19" t="str">
            <v>2.5.5</v>
          </cell>
          <cell r="B19" t="str">
            <v>Технология и оборудование механической и физико-технической обработки</v>
          </cell>
          <cell r="C19" t="str">
            <v>Технические</v>
          </cell>
          <cell r="D19" t="str">
            <v>15.06.01</v>
          </cell>
          <cell r="E19" t="str">
            <v>Машиностроение</v>
          </cell>
          <cell r="G19" t="str">
            <v>05.02.07</v>
          </cell>
          <cell r="H19" t="str">
            <v>Технические</v>
          </cell>
          <cell r="I19" t="str">
            <v>ММСа-3</v>
          </cell>
          <cell r="J19">
            <v>27</v>
          </cell>
          <cell r="K19" t="str">
            <v>МиТОДиМ</v>
          </cell>
          <cell r="L19" t="str">
            <v>Платов С.И.</v>
          </cell>
          <cell r="M19" t="str">
            <v>Технические</v>
          </cell>
          <cell r="N19" t="str">
            <v>технические науки</v>
          </cell>
          <cell r="O19" t="str">
            <v>2.5.0</v>
          </cell>
          <cell r="P19" t="str">
            <v>Машиностроение</v>
          </cell>
          <cell r="Q19" t="str">
            <v>2.0.0</v>
          </cell>
          <cell r="R19" t="str">
            <v>Технические науки</v>
          </cell>
          <cell r="S19" t="str">
            <v>2.5.5</v>
          </cell>
        </row>
        <row r="20">
          <cell r="A20" t="str">
            <v>2.5.7</v>
          </cell>
          <cell r="B20" t="str">
            <v>Технологии и машины обработки давлением</v>
          </cell>
          <cell r="C20" t="str">
            <v>Технические</v>
          </cell>
          <cell r="D20" t="str">
            <v>15.06.01</v>
          </cell>
          <cell r="E20" t="str">
            <v>Машиностроение</v>
          </cell>
          <cell r="F20" t="str">
            <v>Технологии и машины обработки давлением</v>
          </cell>
          <cell r="G20" t="str">
            <v>05.02.09</v>
          </cell>
          <cell r="H20" t="str">
            <v>Технические</v>
          </cell>
          <cell r="I20" t="str">
            <v>ММСа-1</v>
          </cell>
          <cell r="J20">
            <v>27</v>
          </cell>
          <cell r="K20" t="str">
            <v>МиТОДиМ</v>
          </cell>
          <cell r="L20" t="str">
            <v>Платов С.И.</v>
          </cell>
          <cell r="M20" t="str">
            <v>Технические</v>
          </cell>
          <cell r="N20" t="str">
            <v>технические науки</v>
          </cell>
          <cell r="O20" t="str">
            <v>2.5.0</v>
          </cell>
          <cell r="P20" t="str">
            <v>Машиностроение</v>
          </cell>
          <cell r="Q20" t="str">
            <v>2.0.0</v>
          </cell>
          <cell r="R20" t="str">
            <v>Технические науки</v>
          </cell>
          <cell r="S20" t="str">
            <v>2.5.7</v>
          </cell>
        </row>
        <row r="21">
          <cell r="A21" t="str">
            <v>2.5.21</v>
          </cell>
          <cell r="B21" t="str">
            <v>Машины, агрегаты и технологические процессы</v>
          </cell>
          <cell r="C21" t="str">
            <v>Технические</v>
          </cell>
          <cell r="D21" t="str">
            <v>15.06.01</v>
          </cell>
          <cell r="E21" t="str">
            <v>Машиностроение</v>
          </cell>
          <cell r="F21" t="str">
            <v>Машины, агрегаты и процессы (металлургическое машиностроение)</v>
          </cell>
          <cell r="G21" t="str">
            <v>05.02.13</v>
          </cell>
          <cell r="H21" t="str">
            <v>Технические</v>
          </cell>
          <cell r="I21" t="str">
            <v>ММСа-2</v>
          </cell>
          <cell r="J21">
            <v>43</v>
          </cell>
          <cell r="K21" t="str">
            <v>ПиЭММиО</v>
          </cell>
          <cell r="L21" t="str">
            <v>Корчунов А.Г.</v>
          </cell>
          <cell r="M21" t="str">
            <v>Технические</v>
          </cell>
          <cell r="N21" t="str">
            <v>технические науки</v>
          </cell>
          <cell r="O21" t="str">
            <v>2.5..0</v>
          </cell>
          <cell r="P21" t="str">
            <v>Машиностроение</v>
          </cell>
          <cell r="Q21" t="str">
            <v>2.0.0</v>
          </cell>
          <cell r="R21" t="str">
            <v>Технические науки</v>
          </cell>
          <cell r="S21" t="str">
            <v>2.5.21</v>
          </cell>
        </row>
        <row r="22">
          <cell r="A22" t="str">
            <v>2.5.22</v>
          </cell>
          <cell r="B22" t="str">
            <v>Управление качеством продукции. Стандартизация. Организация производства</v>
          </cell>
          <cell r="C22" t="str">
            <v>Технические</v>
          </cell>
          <cell r="D22" t="str">
            <v>27.06.01</v>
          </cell>
          <cell r="E22" t="str">
            <v>Управление в технических системах</v>
          </cell>
          <cell r="F22" t="str">
            <v>Стандартизация и управление качеством продукции</v>
          </cell>
          <cell r="G22" t="str">
            <v>05.02.23
05.02.22</v>
          </cell>
          <cell r="H22" t="str">
            <v>Технические</v>
          </cell>
          <cell r="I22" t="str">
            <v>ТТСа/ТМСа</v>
          </cell>
          <cell r="J22">
            <v>61</v>
          </cell>
          <cell r="K22" t="str">
            <v>ТССА</v>
          </cell>
          <cell r="L22" t="str">
            <v>Мезин И.Ю.</v>
          </cell>
          <cell r="M22" t="str">
            <v>Технические</v>
          </cell>
          <cell r="N22" t="str">
            <v>технические науки</v>
          </cell>
          <cell r="O22" t="str">
            <v>2.5..0</v>
          </cell>
          <cell r="P22" t="str">
            <v>Машиностроение</v>
          </cell>
          <cell r="Q22" t="str">
            <v>2.0.0</v>
          </cell>
          <cell r="R22" t="str">
            <v>Технические науки</v>
          </cell>
          <cell r="S22" t="str">
            <v>2.5.22</v>
          </cell>
        </row>
        <row r="23">
          <cell r="A23" t="str">
            <v>2.6.1</v>
          </cell>
          <cell r="B23" t="str">
            <v>Металловедение и термическая обработка металлов и сплавов</v>
          </cell>
          <cell r="C23" t="str">
            <v>Технические</v>
          </cell>
          <cell r="D23" t="str">
            <v>22.06.01</v>
          </cell>
          <cell r="E23" t="str">
            <v>Технологии материалов</v>
          </cell>
          <cell r="F23" t="str">
            <v>Металловедение и термическая обработка металлов и сплавов</v>
          </cell>
          <cell r="G23" t="str">
            <v>05.16.01</v>
          </cell>
          <cell r="H23" t="str">
            <v>Технические</v>
          </cell>
          <cell r="I23" t="str">
            <v>МТа-4</v>
          </cell>
          <cell r="J23">
            <v>24</v>
          </cell>
          <cell r="K23" t="str">
            <v>ЛПиМ</v>
          </cell>
          <cell r="L23" t="str">
            <v>Феоктистов Н.А.</v>
          </cell>
          <cell r="M23" t="str">
            <v>Технические</v>
          </cell>
          <cell r="N23" t="str">
            <v>технические науки</v>
          </cell>
          <cell r="O23" t="str">
            <v>2.6.0</v>
          </cell>
          <cell r="P23" t="str">
            <v>Химические технологии, науки о материалах, металлургия</v>
          </cell>
          <cell r="Q23" t="str">
            <v>2.0.0</v>
          </cell>
          <cell r="R23" t="str">
            <v>Технические науки</v>
          </cell>
          <cell r="S23" t="str">
            <v>2.6.1</v>
          </cell>
        </row>
        <row r="24">
          <cell r="A24" t="str">
            <v>2.6.2</v>
          </cell>
          <cell r="B24" t="str">
            <v>Металлургия черных, цветных и редких металлов</v>
          </cell>
          <cell r="C24" t="str">
            <v>Технические</v>
          </cell>
          <cell r="D24" t="str">
            <v>22.06.01</v>
          </cell>
          <cell r="E24" t="str">
            <v>Технологии материалов</v>
          </cell>
          <cell r="F24" t="str">
            <v>Металлургия черных, цветных и редких металлов</v>
          </cell>
          <cell r="G24" t="str">
            <v>05.16.02
05.16.07</v>
          </cell>
          <cell r="H24" t="str">
            <v>Технические</v>
          </cell>
          <cell r="I24" t="str">
            <v>МТа-1</v>
          </cell>
          <cell r="J24">
            <v>24</v>
          </cell>
          <cell r="K24" t="str">
            <v>ЛПиМ</v>
          </cell>
          <cell r="L24" t="str">
            <v>Феоктистов Н.А.</v>
          </cell>
          <cell r="M24" t="str">
            <v>Технические</v>
          </cell>
          <cell r="N24" t="str">
            <v>технические науки</v>
          </cell>
          <cell r="O24" t="str">
            <v>2.6.0</v>
          </cell>
          <cell r="P24" t="str">
            <v>Химические технологии, науки о материалах, металлургия</v>
          </cell>
          <cell r="Q24" t="str">
            <v>2.0.0</v>
          </cell>
          <cell r="R24" t="str">
            <v>Технические науки</v>
          </cell>
          <cell r="S24" t="str">
            <v>2.6.2</v>
          </cell>
        </row>
        <row r="25">
          <cell r="A25" t="str">
            <v>2.6.3</v>
          </cell>
          <cell r="B25" t="str">
            <v>Литейное производство</v>
          </cell>
          <cell r="C25" t="str">
            <v>Технические</v>
          </cell>
          <cell r="D25" t="str">
            <v>22.06.01</v>
          </cell>
          <cell r="E25" t="str">
            <v>Технологии материалов</v>
          </cell>
          <cell r="F25" t="str">
            <v>Литейное производство</v>
          </cell>
          <cell r="G25" t="str">
            <v>05.16.04</v>
          </cell>
          <cell r="H25" t="str">
            <v>Технические</v>
          </cell>
          <cell r="I25" t="str">
            <v>МТа-3</v>
          </cell>
          <cell r="J25">
            <v>24</v>
          </cell>
          <cell r="K25" t="str">
            <v>ЛПиМ</v>
          </cell>
          <cell r="L25" t="str">
            <v>Феоктистов Н.А.</v>
          </cell>
          <cell r="M25" t="str">
            <v>Технические</v>
          </cell>
          <cell r="N25" t="str">
            <v>технические науки</v>
          </cell>
          <cell r="O25" t="str">
            <v>2.6.0</v>
          </cell>
          <cell r="P25" t="str">
            <v>Химические технологии, науки о материалах, металлургия</v>
          </cell>
          <cell r="Q25" t="str">
            <v>2.0.0</v>
          </cell>
          <cell r="R25" t="str">
            <v>Технические науки</v>
          </cell>
          <cell r="S25" t="str">
            <v>2.6.3</v>
          </cell>
        </row>
        <row r="26">
          <cell r="A26" t="str">
            <v>2.6.4</v>
          </cell>
          <cell r="B26" t="str">
            <v>Обработка металлов давлением</v>
          </cell>
          <cell r="C26" t="str">
            <v>Технические</v>
          </cell>
          <cell r="D26" t="str">
            <v>22.06.01</v>
          </cell>
          <cell r="E26" t="str">
            <v>Технологии материалов</v>
          </cell>
          <cell r="F26" t="str">
            <v>Обработка металлов давлением</v>
          </cell>
          <cell r="G26" t="str">
            <v>05.16.05</v>
          </cell>
          <cell r="H26" t="str">
            <v>Технические</v>
          </cell>
          <cell r="I26" t="str">
            <v>МТа-2</v>
          </cell>
          <cell r="J26">
            <v>28</v>
          </cell>
          <cell r="K26" t="str">
            <v>ТОМ</v>
          </cell>
          <cell r="L26" t="str">
            <v>Моллер А.Б.</v>
          </cell>
          <cell r="M26" t="str">
            <v>Технические</v>
          </cell>
          <cell r="N26" t="str">
            <v>технические науки</v>
          </cell>
          <cell r="O26" t="str">
            <v>2.6.0</v>
          </cell>
          <cell r="P26" t="str">
            <v>Химические технологии, науки о материалах, металлургия</v>
          </cell>
          <cell r="Q26" t="str">
            <v>2.0.0</v>
          </cell>
          <cell r="R26" t="str">
            <v>Технические науки</v>
          </cell>
          <cell r="S26" t="str">
            <v>2.6.4</v>
          </cell>
        </row>
        <row r="27">
          <cell r="A27" t="str">
            <v>2.8.7</v>
          </cell>
          <cell r="B27" t="str">
            <v>Теоретические основы проектирования горнотехнических систем</v>
          </cell>
          <cell r="C27" t="str">
            <v>Технические</v>
          </cell>
          <cell r="D27" t="str">
            <v>21.06.01</v>
          </cell>
          <cell r="E27" t="str">
            <v>Геология, разведка и разработка полезных ископаемых</v>
          </cell>
          <cell r="F27" t="str">
            <v>Теоретические основы проектирования горнотехнических систем</v>
          </cell>
          <cell r="G27" t="str">
            <v>25.00.21</v>
          </cell>
          <cell r="H27" t="str">
            <v>Технические</v>
          </cell>
          <cell r="I27" t="str">
            <v>ГПИа-2</v>
          </cell>
          <cell r="J27">
            <v>34</v>
          </cell>
          <cell r="K27" t="str">
            <v>РМПИ</v>
          </cell>
          <cell r="L27" t="str">
            <v>Гавришев С.Е.</v>
          </cell>
          <cell r="M27" t="str">
            <v>Технические</v>
          </cell>
          <cell r="N27" t="str">
            <v>науки о Земле</v>
          </cell>
          <cell r="O27" t="str">
            <v>2.8.0</v>
          </cell>
          <cell r="P27" t="str">
            <v>Недропользование и горные науки</v>
          </cell>
          <cell r="Q27" t="str">
            <v>2.0.0</v>
          </cell>
          <cell r="R27" t="str">
            <v>Технические науки</v>
          </cell>
          <cell r="S27" t="str">
            <v>2.8.7</v>
          </cell>
        </row>
        <row r="28">
          <cell r="A28" t="str">
            <v>2.8.8</v>
          </cell>
          <cell r="B28" t="str">
            <v>Геотехнология, горные машины</v>
          </cell>
          <cell r="C28" t="str">
            <v>Технические</v>
          </cell>
          <cell r="D28" t="str">
            <v>21.06.01</v>
          </cell>
          <cell r="E28" t="str">
            <v>Геология, разведка и разработка полезных ископаемых</v>
          </cell>
          <cell r="F28" t="str">
            <v>Геотехнология (подземная, открытая и строительная)</v>
          </cell>
          <cell r="G28" t="str">
            <v>25.00.22
25.00.18
05.05.06</v>
          </cell>
          <cell r="H28" t="str">
            <v>Технические</v>
          </cell>
          <cell r="I28" t="str">
            <v>ГПИа-1</v>
          </cell>
          <cell r="J28">
            <v>34</v>
          </cell>
          <cell r="K28" t="str">
            <v>РМПИ</v>
          </cell>
          <cell r="L28" t="str">
            <v>Гавришев С.Е.</v>
          </cell>
          <cell r="M28" t="str">
            <v>Технические</v>
          </cell>
          <cell r="N28" t="str">
            <v>науки о Земле</v>
          </cell>
          <cell r="O28" t="str">
            <v>2.8.0</v>
          </cell>
          <cell r="P28" t="str">
            <v>Недропользование и горные науки</v>
          </cell>
          <cell r="Q28" t="str">
            <v>2.0.0</v>
          </cell>
          <cell r="R28" t="str">
            <v>Технические науки</v>
          </cell>
          <cell r="S28" t="str">
            <v>2.8.8</v>
          </cell>
        </row>
        <row r="29">
          <cell r="A29" t="str">
            <v>2.8.8</v>
          </cell>
          <cell r="B29" t="str">
            <v>Геотехнология, горные машины</v>
          </cell>
          <cell r="C29" t="str">
            <v>Технические</v>
          </cell>
          <cell r="D29" t="str">
            <v>15.06.01</v>
          </cell>
          <cell r="E29" t="str">
            <v>Машиностроение</v>
          </cell>
          <cell r="F29" t="str">
            <v>Горные машины</v>
          </cell>
          <cell r="G29" t="str">
            <v>25.00.22
25.00.18
05.05.06</v>
          </cell>
          <cell r="H29" t="str">
            <v>Технические</v>
          </cell>
          <cell r="I29" t="str">
            <v>ГМСа</v>
          </cell>
          <cell r="J29">
            <v>12</v>
          </cell>
          <cell r="K29" t="str">
            <v>ГМиТТК</v>
          </cell>
          <cell r="L29" t="str">
            <v>Курочкин А.И.</v>
          </cell>
          <cell r="M29" t="str">
            <v>Технические</v>
          </cell>
          <cell r="N29" t="str">
            <v>технические науки</v>
          </cell>
          <cell r="O29" t="str">
            <v>2.8.0</v>
          </cell>
          <cell r="P29" t="str">
            <v>Недропользование и горные науки</v>
          </cell>
          <cell r="Q29" t="str">
            <v>2.0.0</v>
          </cell>
          <cell r="R29" t="str">
            <v>Технические науки</v>
          </cell>
          <cell r="S29" t="str">
            <v>2.8.8</v>
          </cell>
        </row>
        <row r="30">
          <cell r="A30" t="str">
            <v>2.8.9</v>
          </cell>
          <cell r="B30" t="str">
            <v>Обогащение полезных ископаемых</v>
          </cell>
          <cell r="C30" t="str">
            <v>Технические</v>
          </cell>
          <cell r="D30" t="str">
            <v>21.06.01</v>
          </cell>
          <cell r="E30" t="str">
            <v>Геология, разведка и разработка полезных ископаемых</v>
          </cell>
          <cell r="F30" t="str">
            <v>Обогащение полезных ископаемых</v>
          </cell>
          <cell r="G30" t="str">
            <v>25.00.13</v>
          </cell>
          <cell r="H30" t="str">
            <v>Технические</v>
          </cell>
          <cell r="I30" t="str">
            <v>ГПИа-3</v>
          </cell>
          <cell r="J30">
            <v>26</v>
          </cell>
          <cell r="K30" t="str">
            <v>ГМДиОПИ</v>
          </cell>
          <cell r="L30" t="str">
            <v>Гришин И.А.</v>
          </cell>
          <cell r="M30" t="str">
            <v>Технические</v>
          </cell>
          <cell r="N30" t="str">
            <v>науки о Земле</v>
          </cell>
          <cell r="O30" t="str">
            <v>2.8.0</v>
          </cell>
          <cell r="P30" t="str">
            <v>Недропользование и горные науки</v>
          </cell>
          <cell r="Q30" t="str">
            <v>2.0.0</v>
          </cell>
          <cell r="R30" t="str">
            <v>Технические науки</v>
          </cell>
          <cell r="S30" t="str">
            <v>2.8.9</v>
          </cell>
        </row>
        <row r="31">
          <cell r="A31" t="str">
            <v>2.9.1</v>
          </cell>
          <cell r="B31" t="str">
            <v>Транспортные и транспортно-технологические системы страны, ее регионов и городов, организация производства на транспорте</v>
          </cell>
          <cell r="C31" t="str">
            <v>Технические</v>
          </cell>
          <cell r="D31" t="str">
            <v>23.06.01</v>
          </cell>
          <cell r="E31" t="str">
            <v>Техника и технологии наземного транспорта</v>
          </cell>
          <cell r="F31" t="str">
            <v>Транспортные и транспортно-технологические системы страны, ее регионов и городов, организация производства на транспорте</v>
          </cell>
          <cell r="G31" t="str">
            <v>05.22.01
05.02.22
05.22.10
05.22.14
05.22.19</v>
          </cell>
          <cell r="H31" t="str">
            <v>Технические</v>
          </cell>
          <cell r="I31" t="str">
            <v>ГТНТа-1</v>
          </cell>
          <cell r="J31">
            <v>44</v>
          </cell>
          <cell r="K31" t="str">
            <v>ЛиУТС</v>
          </cell>
          <cell r="L31" t="str">
            <v>Фридрихсон О.В.</v>
          </cell>
          <cell r="M31" t="str">
            <v>Технические</v>
          </cell>
          <cell r="N31" t="str">
            <v>технические науки</v>
          </cell>
          <cell r="O31" t="str">
            <v>2.9.0</v>
          </cell>
          <cell r="P31" t="str">
            <v>Транспортные системы</v>
          </cell>
          <cell r="Q31" t="str">
            <v>2.0.0</v>
          </cell>
          <cell r="R31" t="str">
            <v>Технические науки</v>
          </cell>
          <cell r="S31" t="str">
            <v>2.9.1</v>
          </cell>
        </row>
        <row r="32">
          <cell r="A32" t="str">
            <v>2.9.2</v>
          </cell>
          <cell r="B32" t="str">
            <v>Железнодорожный путь, изыскание и проектирование железных дорог</v>
          </cell>
          <cell r="C32" t="str">
            <v>Технические</v>
          </cell>
          <cell r="D32" t="str">
            <v>23.06.01</v>
          </cell>
          <cell r="E32" t="str">
            <v>Техника и технологии наземного транспорта</v>
          </cell>
          <cell r="G32" t="str">
            <v>05.22.06</v>
          </cell>
          <cell r="H32" t="str">
            <v>Технические</v>
          </cell>
          <cell r="I32" t="str">
            <v>ГТНТа-2</v>
          </cell>
          <cell r="J32">
            <v>44</v>
          </cell>
          <cell r="K32" t="str">
            <v>ЛиУТС</v>
          </cell>
          <cell r="L32" t="str">
            <v>Фридрихсон О.В.</v>
          </cell>
          <cell r="M32" t="str">
            <v>Технические</v>
          </cell>
          <cell r="N32" t="str">
            <v>технические науки</v>
          </cell>
          <cell r="O32" t="str">
            <v>2.9.0</v>
          </cell>
          <cell r="P32" t="str">
            <v>Транспортные системы</v>
          </cell>
          <cell r="Q32" t="str">
            <v>2.0.0</v>
          </cell>
          <cell r="R32" t="str">
            <v>Технические науки</v>
          </cell>
          <cell r="S32" t="str">
            <v>2.9.2</v>
          </cell>
        </row>
        <row r="33">
          <cell r="A33" t="str">
            <v>2.9.4</v>
          </cell>
          <cell r="B33" t="str">
            <v>Управление процессами перевозок</v>
          </cell>
          <cell r="C33" t="str">
            <v>Технические</v>
          </cell>
          <cell r="D33" t="str">
            <v>27.06.01</v>
          </cell>
          <cell r="E33" t="str">
            <v>Управление в технических системах</v>
          </cell>
          <cell r="F33" t="str">
            <v>Управление процессами перевозок</v>
          </cell>
          <cell r="G33" t="str">
            <v>05.22.08</v>
          </cell>
          <cell r="H33" t="str">
            <v>Технические</v>
          </cell>
          <cell r="I33" t="str">
            <v>ГТСа-1</v>
          </cell>
          <cell r="J33">
            <v>44</v>
          </cell>
          <cell r="K33" t="str">
            <v>ЛиУТС</v>
          </cell>
          <cell r="L33" t="str">
            <v>Фридрихсон О.В.</v>
          </cell>
          <cell r="M33" t="str">
            <v>Технические</v>
          </cell>
          <cell r="N33" t="str">
            <v>технические науки</v>
          </cell>
          <cell r="O33" t="str">
            <v>2.9.0</v>
          </cell>
          <cell r="P33" t="str">
            <v>Транспортные системы</v>
          </cell>
          <cell r="Q33" t="str">
            <v>2.0.0</v>
          </cell>
          <cell r="R33" t="str">
            <v>Технические науки</v>
          </cell>
          <cell r="S33" t="str">
            <v>2.9.4</v>
          </cell>
        </row>
        <row r="34">
          <cell r="A34" t="str">
            <v>2.9.8</v>
          </cell>
          <cell r="B34" t="str">
            <v>Интеллектуальные транспортные системы</v>
          </cell>
          <cell r="C34" t="str">
            <v>Технические</v>
          </cell>
          <cell r="D34" t="str">
            <v>23.06.01</v>
          </cell>
          <cell r="E34" t="str">
            <v>Техника и технологии наземного транспорта</v>
          </cell>
          <cell r="G34" t="str">
            <v>05.02.22
05.22.01
05.22.07
05.22.08
05.22.10
05.22.13
05.22.14
05.22.19</v>
          </cell>
          <cell r="H34" t="str">
            <v>Технические</v>
          </cell>
          <cell r="I34" t="str">
            <v>ГТСа-2</v>
          </cell>
          <cell r="J34">
            <v>44</v>
          </cell>
          <cell r="K34" t="str">
            <v>ЛиУТС</v>
          </cell>
          <cell r="L34" t="str">
            <v>Фридрихсон О.В.</v>
          </cell>
          <cell r="M34" t="str">
            <v>Технические</v>
          </cell>
          <cell r="N34" t="str">
            <v>технические науки</v>
          </cell>
          <cell r="O34" t="str">
            <v>2.9.0</v>
          </cell>
          <cell r="P34" t="str">
            <v>Транспортные системы</v>
          </cell>
          <cell r="Q34" t="str">
            <v>2.0.0</v>
          </cell>
          <cell r="R34" t="str">
            <v>Технические науки</v>
          </cell>
          <cell r="S34" t="str">
            <v>2.9.8</v>
          </cell>
        </row>
        <row r="35">
          <cell r="A35" t="str">
            <v>2.9.9</v>
          </cell>
          <cell r="B35" t="str">
            <v>Логистические транспортные системы</v>
          </cell>
          <cell r="C35" t="str">
            <v>Технические</v>
          </cell>
          <cell r="D35" t="str">
            <v>23.06.01</v>
          </cell>
          <cell r="E35" t="str">
            <v>Техника и технологии наземного транспорта</v>
          </cell>
          <cell r="G35" t="str">
            <v>05.02.22
05.22.01
05.22.08</v>
          </cell>
          <cell r="H35" t="str">
            <v>Технические</v>
          </cell>
          <cell r="I35" t="str">
            <v>ГТСа-3</v>
          </cell>
          <cell r="J35">
            <v>44</v>
          </cell>
          <cell r="K35" t="str">
            <v>ЛиУТС</v>
          </cell>
          <cell r="L35" t="str">
            <v>Фридрихсон О.В.</v>
          </cell>
          <cell r="M35" t="str">
            <v>Технические</v>
          </cell>
          <cell r="N35" t="str">
            <v>технические науки</v>
          </cell>
          <cell r="O35" t="str">
            <v>2.9.0</v>
          </cell>
          <cell r="P35" t="str">
            <v>Транспортные системы</v>
          </cell>
          <cell r="Q35" t="str">
            <v>2.0.0</v>
          </cell>
          <cell r="R35" t="str">
            <v>Технические науки</v>
          </cell>
          <cell r="S35" t="str">
            <v>2.9.9</v>
          </cell>
        </row>
        <row r="36">
          <cell r="A36" t="str">
            <v>2.10.2</v>
          </cell>
          <cell r="B36" t="str">
            <v>Экологическая безопасность</v>
          </cell>
          <cell r="C36" t="str">
            <v>Технические</v>
          </cell>
          <cell r="D36" t="str">
            <v>20.06.01</v>
          </cell>
          <cell r="E36" t="str">
            <v>Техносферная безопасность</v>
          </cell>
          <cell r="F36" t="str">
            <v>Пожарная и промышленная безопасность (по отраслям)</v>
          </cell>
          <cell r="G36" t="str">
            <v>05.26.03</v>
          </cell>
          <cell r="H36" t="str">
            <v>Технические</v>
          </cell>
          <cell r="I36" t="str">
            <v>ТБЖа-1</v>
          </cell>
          <cell r="J36">
            <v>45</v>
          </cell>
          <cell r="K36" t="str">
            <v>ПЭиБЖ</v>
          </cell>
          <cell r="L36" t="str">
            <v>Перятинский А.Ю.</v>
          </cell>
          <cell r="M36" t="str">
            <v>Технические
Психологические
Медицинские</v>
          </cell>
          <cell r="N36" t="str">
            <v>технические науки</v>
          </cell>
          <cell r="O36" t="str">
            <v>2.10.0</v>
          </cell>
          <cell r="P36" t="str">
            <v>Техносферная безопасность</v>
          </cell>
          <cell r="Q36" t="str">
            <v>2.0.0</v>
          </cell>
          <cell r="R36" t="str">
            <v>Технические науки</v>
          </cell>
          <cell r="S36" t="str">
            <v>2.10.2</v>
          </cell>
        </row>
        <row r="37">
          <cell r="A37" t="str">
            <v>2.10.3</v>
          </cell>
          <cell r="B37" t="str">
            <v>Безопасность труда</v>
          </cell>
          <cell r="C37" t="str">
            <v>Технические</v>
          </cell>
          <cell r="D37" t="str">
            <v>20.06.01</v>
          </cell>
          <cell r="E37" t="str">
            <v>Техносферная безопасность</v>
          </cell>
          <cell r="G37" t="str">
            <v>05.26.01</v>
          </cell>
          <cell r="H37" t="str">
            <v>Технические</v>
          </cell>
          <cell r="I37" t="str">
            <v>ТБЖа-2</v>
          </cell>
          <cell r="J37">
            <v>45</v>
          </cell>
          <cell r="K37" t="str">
            <v>ПЭиБЖ</v>
          </cell>
          <cell r="L37" t="str">
            <v>Перятинский А.Ю.</v>
          </cell>
          <cell r="M37" t="str">
            <v>Технические
Психологические
Медицинские</v>
          </cell>
          <cell r="N37" t="str">
            <v>технические науки</v>
          </cell>
          <cell r="O37" t="str">
            <v>2.10.0</v>
          </cell>
          <cell r="P37" t="str">
            <v>Техносферная безопасность</v>
          </cell>
          <cell r="Q37" t="str">
            <v>2.0.0</v>
          </cell>
          <cell r="R37" t="str">
            <v>Технические науки</v>
          </cell>
          <cell r="S37" t="str">
            <v>2.10.3</v>
          </cell>
        </row>
        <row r="38">
          <cell r="A38" t="str">
            <v>5.2.3</v>
          </cell>
          <cell r="B38" t="str">
            <v>Региональная и отраслевая экономика</v>
          </cell>
          <cell r="C38" t="str">
            <v>Экономические</v>
          </cell>
          <cell r="D38" t="str">
            <v>38.06.01</v>
          </cell>
          <cell r="E38" t="str">
            <v>Экономика</v>
          </cell>
          <cell r="F38" t="str">
            <v>Экономика и управление народным хозяйством (по отраслям и сферам деятельности, в т.ч.: экономика, организация и управление предприятиями, отраслями, комплексами)</v>
          </cell>
          <cell r="G38" t="str">
            <v>08.00.05
08.00.12</v>
          </cell>
          <cell r="H38" t="str">
            <v>Экономические</v>
          </cell>
          <cell r="I38" t="str">
            <v>ЭЭа-3</v>
          </cell>
          <cell r="J38">
            <v>69</v>
          </cell>
          <cell r="K38" t="str">
            <v>Экономики</v>
          </cell>
          <cell r="L38" t="str">
            <v>Васильева А.Г.</v>
          </cell>
          <cell r="M38" t="str">
            <v>Экономические</v>
          </cell>
          <cell r="N38" t="str">
            <v>экономические науки</v>
          </cell>
          <cell r="O38" t="str">
            <v>5.2.0</v>
          </cell>
          <cell r="P38" t="str">
            <v>Экономика</v>
          </cell>
          <cell r="Q38" t="str">
            <v>5.0.0</v>
          </cell>
          <cell r="R38" t="str">
            <v>Социальные и гуманитарные науки</v>
          </cell>
          <cell r="S38" t="str">
            <v>5.2.3</v>
          </cell>
        </row>
        <row r="39">
          <cell r="A39" t="str">
            <v>5.6.1</v>
          </cell>
          <cell r="B39" t="str">
            <v>Отечественная история</v>
          </cell>
          <cell r="C39" t="str">
            <v>Исторические</v>
          </cell>
          <cell r="D39" t="str">
            <v>46.06.01</v>
          </cell>
          <cell r="E39" t="str">
            <v>Исторические науки и археология</v>
          </cell>
          <cell r="F39" t="str">
            <v>Отечественная история</v>
          </cell>
          <cell r="G39" t="str">
            <v>07.00.02</v>
          </cell>
          <cell r="H39" t="str">
            <v>Исторические</v>
          </cell>
          <cell r="I39" t="str">
            <v>ИИНа-1</v>
          </cell>
          <cell r="J39">
            <v>22</v>
          </cell>
          <cell r="K39" t="str">
            <v>ВИ</v>
          </cell>
          <cell r="L39" t="str">
            <v>Иванов А.Г.</v>
          </cell>
          <cell r="M39" t="str">
            <v>Исторические</v>
          </cell>
          <cell r="N39" t="str">
            <v>исторические науки и археология</v>
          </cell>
          <cell r="O39" t="str">
            <v>5.6.0</v>
          </cell>
          <cell r="P39" t="str">
            <v>Исторические науки</v>
          </cell>
          <cell r="Q39" t="str">
            <v>5.0.0</v>
          </cell>
          <cell r="R39" t="str">
            <v>Социальные и гуманитарные науки</v>
          </cell>
          <cell r="S39" t="str">
            <v>5.6.1</v>
          </cell>
        </row>
        <row r="40">
          <cell r="A40" t="str">
            <v>5.6.2</v>
          </cell>
          <cell r="B40" t="str">
            <v>Всеобщая история</v>
          </cell>
          <cell r="C40" t="str">
            <v>Исторические</v>
          </cell>
          <cell r="D40" t="str">
            <v>46.06.01</v>
          </cell>
          <cell r="E40" t="str">
            <v>Исторические науки и археология</v>
          </cell>
          <cell r="F40" t="str">
            <v>Всеобщая история (История Древнего мира)</v>
          </cell>
          <cell r="G40" t="str">
            <v>07.00.03</v>
          </cell>
          <cell r="H40" t="str">
            <v>Исторические</v>
          </cell>
          <cell r="I40" t="str">
            <v>ИИНа-2</v>
          </cell>
          <cell r="J40">
            <v>22</v>
          </cell>
          <cell r="K40" t="str">
            <v>ВИ</v>
          </cell>
          <cell r="L40" t="str">
            <v>Иванов А.Г.</v>
          </cell>
          <cell r="M40" t="str">
            <v>Исторические</v>
          </cell>
          <cell r="N40" t="str">
            <v>исторические науки и археология</v>
          </cell>
          <cell r="O40" t="str">
            <v>5.6.0</v>
          </cell>
          <cell r="P40" t="str">
            <v>Исторические науки</v>
          </cell>
          <cell r="Q40" t="str">
            <v>5.0.0</v>
          </cell>
          <cell r="R40" t="str">
            <v>Социальные и гуманитарные науки</v>
          </cell>
          <cell r="S40" t="str">
            <v>5.6.2</v>
          </cell>
        </row>
        <row r="41">
          <cell r="A41" t="str">
            <v>5.6.3</v>
          </cell>
          <cell r="B41" t="str">
            <v>Археология</v>
          </cell>
          <cell r="C41" t="str">
            <v>Исторические</v>
          </cell>
          <cell r="D41" t="str">
            <v>46.06.01</v>
          </cell>
          <cell r="E41" t="str">
            <v>Исторические науки и археология</v>
          </cell>
          <cell r="F41" t="str">
            <v>Археология</v>
          </cell>
          <cell r="G41" t="str">
            <v>07.00.06</v>
          </cell>
          <cell r="H41" t="str">
            <v>Исторические</v>
          </cell>
          <cell r="I41" t="str">
            <v>ИИНа-3</v>
          </cell>
          <cell r="J41">
            <v>22</v>
          </cell>
          <cell r="K41" t="str">
            <v>ВИ</v>
          </cell>
          <cell r="L41" t="str">
            <v>Иванов А.Г.</v>
          </cell>
          <cell r="M41" t="str">
            <v>Исторические</v>
          </cell>
          <cell r="N41" t="str">
            <v>исторические науки и археология</v>
          </cell>
          <cell r="O41" t="str">
            <v>5.6.0</v>
          </cell>
          <cell r="P41" t="str">
            <v>Исторические науки</v>
          </cell>
          <cell r="Q41" t="str">
            <v>5.0.0</v>
          </cell>
          <cell r="R41" t="str">
            <v>Социальные и гуманитарные науки</v>
          </cell>
          <cell r="S41" t="str">
            <v>5.6.3</v>
          </cell>
        </row>
        <row r="42">
          <cell r="A42" t="str">
            <v>5.7.1</v>
          </cell>
          <cell r="B42" t="str">
            <v>Онтология и теория познания</v>
          </cell>
          <cell r="C42" t="str">
            <v>Философские</v>
          </cell>
          <cell r="D42" t="str">
            <v>47.06.01</v>
          </cell>
          <cell r="E42" t="str">
            <v>Философия, этика и религиоведение</v>
          </cell>
          <cell r="F42" t="str">
            <v>Онтология и теория познания</v>
          </cell>
          <cell r="G42" t="str">
            <v>09.00.01</v>
          </cell>
          <cell r="H42" t="str">
            <v>Философские</v>
          </cell>
          <cell r="I42" t="str">
            <v>ЭФРа</v>
          </cell>
          <cell r="J42">
            <v>65</v>
          </cell>
          <cell r="K42" t="str">
            <v>Философии</v>
          </cell>
          <cell r="L42" t="str">
            <v>Жилина В.А.</v>
          </cell>
          <cell r="M42" t="str">
            <v>Философские</v>
          </cell>
          <cell r="N42" t="str">
            <v>философские науки</v>
          </cell>
          <cell r="O42" t="str">
            <v>5.7.0</v>
          </cell>
          <cell r="P42" t="str">
            <v>Философия</v>
          </cell>
          <cell r="Q42" t="str">
            <v>5.0.0</v>
          </cell>
          <cell r="R42" t="str">
            <v>Социальные и гуманитарные науки</v>
          </cell>
          <cell r="S42" t="str">
            <v>5.7.1</v>
          </cell>
        </row>
        <row r="43">
          <cell r="A43" t="str">
            <v>5.8.1</v>
          </cell>
          <cell r="B43" t="str">
            <v>Общая педагогика, история педагогики и образования</v>
          </cell>
          <cell r="C43" t="str">
            <v>Педагогические</v>
          </cell>
          <cell r="D43" t="str">
            <v>44.06.01</v>
          </cell>
          <cell r="E43" t="str">
            <v>Образование и педагогические науки</v>
          </cell>
          <cell r="F43" t="str">
            <v>Общая педагогика, история педагогики и образования</v>
          </cell>
          <cell r="G43" t="str">
            <v>13.00.01
13.00.05</v>
          </cell>
          <cell r="H43" t="str">
            <v>Педагогические</v>
          </cell>
          <cell r="I43" t="str">
            <v>ИПНа-2</v>
          </cell>
          <cell r="J43">
            <v>35</v>
          </cell>
          <cell r="K43" t="str">
            <v>ПОиД</v>
          </cell>
          <cell r="L43" t="str">
            <v>Великанова С.С.</v>
          </cell>
          <cell r="M43" t="str">
            <v>Педагогические</v>
          </cell>
          <cell r="N43" t="str">
            <v>педагогические науки</v>
          </cell>
          <cell r="O43" t="str">
            <v>5.8.0</v>
          </cell>
          <cell r="P43" t="str">
            <v>Педагогика</v>
          </cell>
          <cell r="Q43" t="str">
            <v>5.0.0</v>
          </cell>
          <cell r="R43" t="str">
            <v>Социальные и гуманитарные науки</v>
          </cell>
          <cell r="S43" t="str">
            <v>5.8.1</v>
          </cell>
        </row>
        <row r="44">
          <cell r="A44" t="str">
            <v>5.8.2</v>
          </cell>
          <cell r="B44" t="str">
            <v>Теория и методика обучения и воспитания (по областям и уровням образования)</v>
          </cell>
          <cell r="C44" t="str">
            <v>Педагогические</v>
          </cell>
          <cell r="D44" t="str">
            <v>44.06.01</v>
          </cell>
          <cell r="E44" t="str">
            <v>Образование и педагогические науки</v>
          </cell>
          <cell r="F44" t="str">
            <v>Теория и методика обучения и воспитания (русский язык)</v>
          </cell>
          <cell r="G44" t="str">
            <v>13.00.02</v>
          </cell>
          <cell r="H44" t="str">
            <v>Педагогические</v>
          </cell>
          <cell r="I44" t="str">
            <v>ИПНа-3</v>
          </cell>
          <cell r="J44">
            <v>35</v>
          </cell>
          <cell r="K44" t="str">
            <v>ПОиД</v>
          </cell>
          <cell r="L44" t="str">
            <v>Великанова С.С.</v>
          </cell>
          <cell r="M44" t="str">
            <v>Педагогические</v>
          </cell>
          <cell r="N44" t="str">
            <v>педагогические науки</v>
          </cell>
          <cell r="O44" t="str">
            <v>5.8.0</v>
          </cell>
          <cell r="P44" t="str">
            <v>Педагогика</v>
          </cell>
          <cell r="Q44" t="str">
            <v>5.0.0</v>
          </cell>
          <cell r="R44" t="str">
            <v>Социальные и гуманитарные науки</v>
          </cell>
          <cell r="S44" t="str">
            <v>5.8.2</v>
          </cell>
        </row>
        <row r="45">
          <cell r="A45" t="str">
            <v>5.8.2</v>
          </cell>
          <cell r="B45" t="str">
            <v>Теория и методика обучения и воспитания (по областям и уровням образования)</v>
          </cell>
          <cell r="C45" t="str">
            <v>Педагогические</v>
          </cell>
          <cell r="D45" t="str">
            <v>44.06.01</v>
          </cell>
          <cell r="E45" t="str">
            <v>Образование и педагогические науки</v>
          </cell>
          <cell r="F45" t="str">
            <v>Теория и методика обучения и воспитания (иностранные языки)</v>
          </cell>
          <cell r="G45" t="str">
            <v>13.00.02</v>
          </cell>
          <cell r="H45" t="str">
            <v>Педагогические</v>
          </cell>
          <cell r="I45" t="str">
            <v>ИПНа-4</v>
          </cell>
          <cell r="J45">
            <v>48</v>
          </cell>
          <cell r="K45" t="str">
            <v>ЛиП</v>
          </cell>
          <cell r="L45" t="str">
            <v>Акашева Т.В.</v>
          </cell>
          <cell r="M45" t="str">
            <v>Педагогические</v>
          </cell>
          <cell r="N45" t="str">
            <v>педагогические науки</v>
          </cell>
          <cell r="O45" t="str">
            <v>5.8.0</v>
          </cell>
          <cell r="P45" t="str">
            <v>Педагогика</v>
          </cell>
          <cell r="Q45" t="str">
            <v>5.0.0</v>
          </cell>
          <cell r="R45" t="str">
            <v>Социальные и гуманитарные науки</v>
          </cell>
          <cell r="S45" t="str">
            <v>5.8.2</v>
          </cell>
        </row>
        <row r="46">
          <cell r="A46" t="str">
            <v>5.8.2</v>
          </cell>
          <cell r="B46" t="str">
            <v>Теория и методика обучения и воспитания (по областям и уровням образования)</v>
          </cell>
          <cell r="C46" t="str">
            <v>Педагогические</v>
          </cell>
          <cell r="D46" t="str">
            <v>44.06.01</v>
          </cell>
          <cell r="E46" t="str">
            <v>Образование и педагогические науки</v>
          </cell>
          <cell r="F46" t="str">
            <v>Теория и методика обучения и воспитания (математика)</v>
          </cell>
          <cell r="G46" t="str">
            <v>13.00.02</v>
          </cell>
          <cell r="H46" t="str">
            <v>Педагогические</v>
          </cell>
          <cell r="I46" t="str">
            <v>ТПНа</v>
          </cell>
          <cell r="J46">
            <v>9</v>
          </cell>
          <cell r="K46" t="str">
            <v>ПМиИ</v>
          </cell>
          <cell r="L46" t="str">
            <v>Извеков Ю.А.</v>
          </cell>
          <cell r="M46" t="str">
            <v>Педагогические</v>
          </cell>
          <cell r="N46" t="str">
            <v>педагогические науки</v>
          </cell>
          <cell r="O46" t="str">
            <v>5.8.0</v>
          </cell>
          <cell r="P46" t="str">
            <v>Педагогика</v>
          </cell>
          <cell r="Q46" t="str">
            <v>5.0.0</v>
          </cell>
          <cell r="R46" t="str">
            <v>Социальные и гуманитарные науки</v>
          </cell>
          <cell r="S46" t="str">
            <v>5.8.2</v>
          </cell>
        </row>
        <row r="47">
          <cell r="A47" t="str">
            <v>5.8.4</v>
          </cell>
          <cell r="B47" t="str">
            <v>Физическая культура и профессиональная физическая подготовка</v>
          </cell>
          <cell r="C47" t="str">
            <v>Педагогические</v>
          </cell>
          <cell r="D47" t="str">
            <v>44.06.01</v>
          </cell>
          <cell r="E47" t="str">
            <v>Образование и педагогические науки</v>
          </cell>
          <cell r="G47" t="str">
            <v>13.00.04</v>
          </cell>
          <cell r="H47" t="str">
            <v>Педагогические</v>
          </cell>
          <cell r="I47" t="str">
            <v>ИПНа-5</v>
          </cell>
          <cell r="J47">
            <v>35</v>
          </cell>
          <cell r="K47" t="str">
            <v>ПОиД</v>
          </cell>
          <cell r="L47" t="str">
            <v>Великанова С.С.</v>
          </cell>
          <cell r="M47" t="str">
            <v>Педагогические</v>
          </cell>
          <cell r="N47" t="str">
            <v>педагогические науки</v>
          </cell>
          <cell r="O47" t="str">
            <v>5.8.0</v>
          </cell>
          <cell r="P47" t="str">
            <v>Педагогика</v>
          </cell>
          <cell r="Q47" t="str">
            <v>5.0.0</v>
          </cell>
          <cell r="R47" t="str">
            <v>Социальные и гуманитарные науки</v>
          </cell>
          <cell r="S47" t="str">
            <v>5.8.4</v>
          </cell>
        </row>
        <row r="48">
          <cell r="A48" t="str">
            <v>5.8.7</v>
          </cell>
          <cell r="B48" t="str">
            <v>Методология и технология профессионального образования</v>
          </cell>
          <cell r="C48" t="str">
            <v>Педагогические</v>
          </cell>
          <cell r="D48" t="str">
            <v>44.06.01</v>
          </cell>
          <cell r="E48" t="str">
            <v>Образование и педагогические науки</v>
          </cell>
          <cell r="F48" t="str">
            <v>Теория и методика профессионального образования</v>
          </cell>
          <cell r="G48" t="str">
            <v>13.00.08</v>
          </cell>
          <cell r="H48" t="str">
            <v>Педагогические</v>
          </cell>
          <cell r="I48" t="str">
            <v>ИПНа-1</v>
          </cell>
          <cell r="J48">
            <v>35</v>
          </cell>
          <cell r="K48" t="str">
            <v>ПОиД</v>
          </cell>
          <cell r="L48" t="str">
            <v>Великанова С.С.</v>
          </cell>
          <cell r="M48" t="str">
            <v>Педагогические</v>
          </cell>
          <cell r="N48" t="str">
            <v>педагогические науки</v>
          </cell>
          <cell r="O48" t="str">
            <v>5.8.0</v>
          </cell>
          <cell r="P48" t="str">
            <v>Педагогика</v>
          </cell>
          <cell r="Q48" t="str">
            <v>5.0.0</v>
          </cell>
          <cell r="R48" t="str">
            <v>Социальные и гуманитарные науки</v>
          </cell>
          <cell r="S48" t="str">
            <v>5.8.7</v>
          </cell>
        </row>
        <row r="49">
          <cell r="A49" t="str">
            <v>5.9.1</v>
          </cell>
          <cell r="B49" t="str">
            <v>Русская литература и литературы народов Российской Федерации</v>
          </cell>
          <cell r="C49" t="str">
            <v>Филологические</v>
          </cell>
          <cell r="D49" t="str">
            <v>45.06.01</v>
          </cell>
          <cell r="E49" t="str">
            <v>Языкознание и литературоведение</v>
          </cell>
          <cell r="F49" t="str">
            <v>Русская литература</v>
          </cell>
          <cell r="G49" t="str">
            <v>10.01.01
10.01.02</v>
          </cell>
          <cell r="H49" t="str">
            <v>Филологические</v>
          </cell>
          <cell r="I49" t="str">
            <v>ИЯЗа-1</v>
          </cell>
          <cell r="J49">
            <v>18</v>
          </cell>
          <cell r="K49" t="str">
            <v>ЯиЛ</v>
          </cell>
          <cell r="L49" t="str">
            <v>Рудакова С.В.</v>
          </cell>
          <cell r="M49" t="str">
            <v>Филологические</v>
          </cell>
          <cell r="N49" t="str">
            <v>филологические науки</v>
          </cell>
          <cell r="O49" t="str">
            <v>5.9.0</v>
          </cell>
          <cell r="P49" t="str">
            <v>Филология</v>
          </cell>
          <cell r="Q49" t="str">
            <v>5.0.0</v>
          </cell>
          <cell r="R49" t="str">
            <v>Социальные и гуманитарные науки</v>
          </cell>
          <cell r="S49" t="str">
            <v>5.9.1</v>
          </cell>
        </row>
        <row r="50">
          <cell r="A50" t="str">
            <v>5.9.1</v>
          </cell>
          <cell r="B50" t="str">
            <v>Русская литература и литературы народов Российской Федерации</v>
          </cell>
          <cell r="C50" t="str">
            <v>Филологические</v>
          </cell>
          <cell r="D50" t="str">
            <v>45.06.01</v>
          </cell>
          <cell r="E50" t="str">
            <v>Языкознание и литературоведение</v>
          </cell>
          <cell r="F50" t="str">
            <v>Литература народов Российской Федерации (с указанием конкретной литературы или группы литератур)</v>
          </cell>
          <cell r="G50" t="str">
            <v>10.01.01
10.01.02</v>
          </cell>
          <cell r="H50" t="str">
            <v>Филологические</v>
          </cell>
          <cell r="I50" t="str">
            <v>ИЯЗа-2</v>
          </cell>
          <cell r="J50">
            <v>18</v>
          </cell>
          <cell r="K50" t="str">
            <v>ЯиЛ</v>
          </cell>
          <cell r="L50" t="str">
            <v>Рудакова С.В.</v>
          </cell>
          <cell r="M50" t="str">
            <v>Филологические</v>
          </cell>
          <cell r="N50" t="str">
            <v>филологические науки</v>
          </cell>
          <cell r="O50" t="str">
            <v>5.9.0</v>
          </cell>
          <cell r="P50" t="str">
            <v>Филология</v>
          </cell>
          <cell r="Q50" t="str">
            <v>5.0.0</v>
          </cell>
          <cell r="R50" t="str">
            <v>Социальные и гуманитарные науки</v>
          </cell>
          <cell r="S50" t="str">
            <v>5.9.1</v>
          </cell>
        </row>
        <row r="51">
          <cell r="A51" t="str">
            <v>5.9.5</v>
          </cell>
          <cell r="B51" t="str">
            <v>Русский язык. Языки народов России</v>
          </cell>
          <cell r="C51" t="str">
            <v>Филологические</v>
          </cell>
          <cell r="D51" t="str">
            <v>45.06.01</v>
          </cell>
          <cell r="E51" t="str">
            <v>Языкознание и литературоведение</v>
          </cell>
          <cell r="F51" t="str">
            <v>Русский язык</v>
          </cell>
          <cell r="G51" t="str">
            <v>10.02.01
10.02.02</v>
          </cell>
          <cell r="H51" t="str">
            <v>Филологические</v>
          </cell>
          <cell r="I51" t="str">
            <v>ИЯЗа-3</v>
          </cell>
          <cell r="J51">
            <v>49</v>
          </cell>
          <cell r="K51" t="str">
            <v>РЯОЯиМК</v>
          </cell>
          <cell r="L51" t="str">
            <v>Чурилина Л.Н.</v>
          </cell>
          <cell r="M51" t="str">
            <v>Филологические</v>
          </cell>
          <cell r="N51" t="str">
            <v>филологические науки</v>
          </cell>
          <cell r="O51" t="str">
            <v>5.9.0</v>
          </cell>
          <cell r="P51" t="str">
            <v>Филология</v>
          </cell>
          <cell r="Q51" t="str">
            <v>5.0.0</v>
          </cell>
          <cell r="R51" t="str">
            <v>Социальные и гуманитарные науки</v>
          </cell>
          <cell r="S51" t="str">
            <v>5.9.5</v>
          </cell>
        </row>
        <row r="52">
          <cell r="A52" t="str">
            <v>5.9.8</v>
          </cell>
          <cell r="B52" t="str">
            <v>Теоретическая, прикладная и сравнительно-сопоставительная лингвистика</v>
          </cell>
          <cell r="C52" t="str">
            <v>Филологические</v>
          </cell>
          <cell r="D52" t="str">
            <v>45.06.01</v>
          </cell>
          <cell r="E52" t="str">
            <v>Языкознание и литературоведение</v>
          </cell>
          <cell r="G52" t="str">
            <v>10.02.19
10.02.21
10.02.20</v>
          </cell>
          <cell r="H52" t="str">
            <v>Филологические</v>
          </cell>
          <cell r="I52" t="str">
            <v>ИЛа-1</v>
          </cell>
          <cell r="J52">
            <v>48</v>
          </cell>
          <cell r="K52" t="str">
            <v>ЛиП</v>
          </cell>
          <cell r="L52" t="str">
            <v>Акашева Т.В.</v>
          </cell>
          <cell r="M52" t="str">
            <v>Филологические</v>
          </cell>
          <cell r="N52" t="str">
            <v>филологические науки</v>
          </cell>
          <cell r="O52" t="str">
            <v>5.9.0</v>
          </cell>
          <cell r="P52" t="str">
            <v>Филология</v>
          </cell>
          <cell r="Q52" t="str">
            <v>5.0.0</v>
          </cell>
          <cell r="R52" t="str">
            <v>Социальные и гуманитарные науки</v>
          </cell>
          <cell r="S52" t="str">
            <v>5.9.8</v>
          </cell>
        </row>
      </sheetData>
      <sheetData sheetId="5">
        <row r="2">
          <cell r="A2">
            <v>1</v>
          </cell>
          <cell r="B2" t="str">
            <v>Автоматизированного электропривода и мехатроники</v>
          </cell>
          <cell r="C2" t="str">
            <v>АЭПиМ</v>
          </cell>
          <cell r="D2" t="str">
            <v>Николаев А.А.</v>
          </cell>
          <cell r="E2" t="str">
            <v>ИЭиАС</v>
          </cell>
        </row>
        <row r="3">
          <cell r="A3">
            <v>2</v>
          </cell>
          <cell r="B3" t="str">
            <v>Автоматизированных систем управления</v>
          </cell>
          <cell r="C3" t="str">
            <v>АСУ</v>
          </cell>
          <cell r="D3" t="str">
            <v>Андреев С.М.</v>
          </cell>
          <cell r="E3" t="str">
            <v>ИЭиАС</v>
          </cell>
        </row>
        <row r="4">
          <cell r="A4">
            <v>5</v>
          </cell>
          <cell r="B4" t="str">
            <v>Архитектуры и изобразительного искусства</v>
          </cell>
          <cell r="C4" t="str">
            <v>АиИИ</v>
          </cell>
          <cell r="D4" t="str">
            <v>Ульчицкий О.А.</v>
          </cell>
          <cell r="E4" t="str">
            <v>ИСАиИ</v>
          </cell>
        </row>
        <row r="5">
          <cell r="A5">
            <v>6</v>
          </cell>
          <cell r="B5" t="str">
            <v>Бизнес-информатики и информационных технологий</v>
          </cell>
          <cell r="C5" t="str">
            <v>БИиИТ</v>
          </cell>
          <cell r="D5" t="str">
            <v>Чусавитина Г.Н.</v>
          </cell>
          <cell r="E5" t="str">
            <v>ИЭиАС</v>
          </cell>
        </row>
        <row r="6">
          <cell r="A6">
            <v>9</v>
          </cell>
          <cell r="B6" t="str">
            <v>Прикладной математики и информатики</v>
          </cell>
          <cell r="C6" t="str">
            <v>ПМиИ</v>
          </cell>
          <cell r="D6" t="str">
            <v>Извеков Ю.А.</v>
          </cell>
          <cell r="E6" t="str">
            <v>ИЕиС</v>
          </cell>
        </row>
        <row r="7">
          <cell r="A7">
            <v>11</v>
          </cell>
          <cell r="B7" t="str">
            <v>Вычислительной техники и программирования</v>
          </cell>
          <cell r="C7" t="str">
            <v>ВТиП</v>
          </cell>
          <cell r="D7" t="str">
            <v>Логунова О.С.</v>
          </cell>
          <cell r="E7" t="str">
            <v>ИЭиАС</v>
          </cell>
        </row>
        <row r="8">
          <cell r="A8">
            <v>12</v>
          </cell>
          <cell r="B8" t="str">
            <v>Горных машин и транспортно-технологических комплексов</v>
          </cell>
          <cell r="C8" t="str">
            <v>ГМиТТК</v>
          </cell>
          <cell r="D8" t="str">
            <v>Курочкин А.И.</v>
          </cell>
          <cell r="E8" t="str">
            <v>ИГДиТ</v>
          </cell>
        </row>
        <row r="9">
          <cell r="A9">
            <v>14</v>
          </cell>
          <cell r="B9" t="str">
            <v>Дизайна</v>
          </cell>
          <cell r="C9" t="str">
            <v>Дизайна</v>
          </cell>
          <cell r="D9" t="str">
            <v>Григорьев А.Д.</v>
          </cell>
          <cell r="E9" t="str">
            <v>ИСАиИ</v>
          </cell>
        </row>
        <row r="10">
          <cell r="A10">
            <v>16</v>
          </cell>
          <cell r="B10" t="str">
            <v>Дошкольного и специального образования</v>
          </cell>
          <cell r="C10" t="str">
            <v>ДиСО</v>
          </cell>
          <cell r="D10" t="str">
            <v>Чернобровкин В.А.</v>
          </cell>
          <cell r="E10" t="str">
            <v>ИГО</v>
          </cell>
        </row>
        <row r="11">
          <cell r="A11">
            <v>18</v>
          </cell>
          <cell r="B11" t="str">
            <v>Языкознания и литературоведения</v>
          </cell>
          <cell r="C11" t="str">
            <v>ЯиЛ</v>
          </cell>
          <cell r="D11" t="str">
            <v>Рудакова С.В.</v>
          </cell>
          <cell r="E11" t="str">
            <v>ИГО</v>
          </cell>
        </row>
        <row r="12">
          <cell r="A12">
            <v>19</v>
          </cell>
          <cell r="B12" t="str">
            <v>Иностранных языков по техническим направлениям</v>
          </cell>
          <cell r="C12" t="str">
            <v>ИЯпоТН</v>
          </cell>
          <cell r="D12" t="str">
            <v>Зеркина Н.Н.</v>
          </cell>
          <cell r="E12" t="str">
            <v>ИГО</v>
          </cell>
        </row>
        <row r="13">
          <cell r="A13">
            <v>20</v>
          </cell>
          <cell r="B13" t="str">
            <v>Информатики и информационной безопасности</v>
          </cell>
          <cell r="C13" t="str">
            <v>ИиИБ</v>
          </cell>
          <cell r="D13" t="str">
            <v>Баранкова И.И.</v>
          </cell>
          <cell r="E13" t="str">
            <v>ИЭиАС</v>
          </cell>
        </row>
        <row r="14">
          <cell r="A14">
            <v>21</v>
          </cell>
          <cell r="B14" t="str">
            <v>Физической культуры</v>
          </cell>
          <cell r="C14" t="str">
            <v>ФК</v>
          </cell>
          <cell r="D14" t="str">
            <v>Вахитов Р.Р</v>
          </cell>
          <cell r="E14" t="str">
            <v>ФФКиСМ</v>
          </cell>
        </row>
        <row r="15">
          <cell r="A15">
            <v>22</v>
          </cell>
          <cell r="B15" t="str">
            <v>Всеобщей истории</v>
          </cell>
          <cell r="C15" t="str">
            <v>ВИ</v>
          </cell>
          <cell r="D15" t="str">
            <v>Иванов А.Г.</v>
          </cell>
          <cell r="E15" t="str">
            <v>ИГО</v>
          </cell>
        </row>
        <row r="16">
          <cell r="A16">
            <v>24</v>
          </cell>
          <cell r="B16" t="str">
            <v>Литейных процессов и материаловедения</v>
          </cell>
          <cell r="C16" t="str">
            <v>ЛПиМ</v>
          </cell>
          <cell r="D16" t="str">
            <v>Феоктистов Н.А.</v>
          </cell>
          <cell r="E16" t="str">
            <v>ИММиМ</v>
          </cell>
        </row>
        <row r="17">
          <cell r="A17">
            <v>26</v>
          </cell>
          <cell r="B17" t="str">
            <v>Геологии, маркшейдерского дела и обогащения полезных ископаемых</v>
          </cell>
          <cell r="C17" t="str">
            <v>ГМДиОПИ</v>
          </cell>
          <cell r="D17" t="str">
            <v>Гришин И.А.</v>
          </cell>
          <cell r="E17" t="str">
            <v>ИГДиТ</v>
          </cell>
        </row>
        <row r="18">
          <cell r="A18">
            <v>27</v>
          </cell>
          <cell r="B18" t="str">
            <v>Машин и технологий обработки давлением и машиностроения</v>
          </cell>
          <cell r="C18" t="str">
            <v>МиТОДиМ</v>
          </cell>
          <cell r="D18" t="str">
            <v>Платов С.И.</v>
          </cell>
          <cell r="E18" t="str">
            <v>ИММиМ</v>
          </cell>
        </row>
        <row r="19">
          <cell r="A19">
            <v>28</v>
          </cell>
          <cell r="B19" t="str">
            <v>Технологий обработки материалов</v>
          </cell>
          <cell r="C19" t="str">
            <v>ТОМ</v>
          </cell>
          <cell r="D19" t="str">
            <v>Моллер А.Б.</v>
          </cell>
          <cell r="E19" t="str">
            <v>ИММиМ</v>
          </cell>
        </row>
        <row r="20">
          <cell r="A20">
            <v>29</v>
          </cell>
          <cell r="B20" t="str">
            <v>Менеджмента и государственного управления</v>
          </cell>
          <cell r="C20" t="str">
            <v>МиГУ</v>
          </cell>
          <cell r="D20" t="str">
            <v>Назарова О.Л.</v>
          </cell>
          <cell r="E20" t="str">
            <v>ИЭиУ</v>
          </cell>
        </row>
        <row r="21">
          <cell r="A21">
            <v>34</v>
          </cell>
          <cell r="B21" t="str">
            <v>Разработки месторождений полезных ископаемых</v>
          </cell>
          <cell r="C21" t="str">
            <v>РМПИ</v>
          </cell>
          <cell r="D21" t="str">
            <v>Гавришев С.Е.</v>
          </cell>
          <cell r="E21" t="str">
            <v>ИГДиТ</v>
          </cell>
        </row>
        <row r="22">
          <cell r="A22">
            <v>35</v>
          </cell>
          <cell r="B22" t="str">
            <v>Педагогического образования и документоведения</v>
          </cell>
          <cell r="C22" t="str">
            <v>ПОиД</v>
          </cell>
          <cell r="D22" t="str">
            <v>Великанова С.С.</v>
          </cell>
          <cell r="E22" t="str">
            <v>ИГО</v>
          </cell>
        </row>
        <row r="23">
          <cell r="A23">
            <v>38</v>
          </cell>
          <cell r="B23" t="str">
            <v>Права и культурологии</v>
          </cell>
          <cell r="C23" t="str">
            <v>ПиК</v>
          </cell>
          <cell r="D23" t="str">
            <v>Кива-Хамзина Ю.Л.</v>
          </cell>
          <cell r="E23" t="str">
            <v>ИЭиУ</v>
          </cell>
        </row>
        <row r="24">
          <cell r="A24">
            <v>42</v>
          </cell>
          <cell r="B24" t="str">
            <v>Проектирования и строительства зданий</v>
          </cell>
          <cell r="C24" t="str">
            <v>ПиСЗ</v>
          </cell>
          <cell r="D24" t="str">
            <v>Наркевич М.Ю.</v>
          </cell>
          <cell r="E24" t="str">
            <v>ИСАиИ</v>
          </cell>
        </row>
        <row r="25">
          <cell r="A25">
            <v>43</v>
          </cell>
          <cell r="B25" t="str">
            <v>Проектирования и эксплуатации металлургических машин и оборудования</v>
          </cell>
          <cell r="C25" t="str">
            <v>ПиЭММиО</v>
          </cell>
          <cell r="D25" t="str">
            <v>Корчунов А.Г.</v>
          </cell>
          <cell r="E25" t="str">
            <v>ИММиМ</v>
          </cell>
        </row>
        <row r="26">
          <cell r="A26">
            <v>44</v>
          </cell>
          <cell r="B26" t="str">
            <v>Логистика и управление транспортными системами</v>
          </cell>
          <cell r="C26" t="str">
            <v>ЛиУТС</v>
          </cell>
          <cell r="D26" t="str">
            <v>Фридрихсон О.В.</v>
          </cell>
          <cell r="E26" t="str">
            <v>ИГДиТ</v>
          </cell>
        </row>
        <row r="27">
          <cell r="A27">
            <v>45</v>
          </cell>
          <cell r="B27" t="str">
            <v>Промышленной экологии и безопасности жизнедеятельности</v>
          </cell>
          <cell r="C27" t="str">
            <v>ПЭиБЖ</v>
          </cell>
          <cell r="D27" t="str">
            <v>Перятинский А.Ю.</v>
          </cell>
          <cell r="E27" t="str">
            <v>ИЕиС</v>
          </cell>
        </row>
        <row r="28">
          <cell r="A28">
            <v>46</v>
          </cell>
          <cell r="B28" t="str">
            <v>Психологии</v>
          </cell>
          <cell r="C28" t="str">
            <v>Психологии</v>
          </cell>
          <cell r="D28" t="str">
            <v>Степанова О.П.</v>
          </cell>
          <cell r="E28" t="str">
            <v>ИГО</v>
          </cell>
        </row>
        <row r="29">
          <cell r="A29">
            <v>48</v>
          </cell>
          <cell r="B29" t="str">
            <v>Лингвистики и перевода</v>
          </cell>
          <cell r="C29" t="str">
            <v>ЛиП</v>
          </cell>
          <cell r="D29" t="str">
            <v>Акашева Т.В.</v>
          </cell>
          <cell r="E29" t="str">
            <v>ИГО</v>
          </cell>
        </row>
        <row r="30">
          <cell r="A30">
            <v>49</v>
          </cell>
          <cell r="B30" t="str">
            <v>Русского языка, общего языкознания и массовой коммуникации</v>
          </cell>
          <cell r="C30" t="str">
            <v>РЯОЯиМК</v>
          </cell>
          <cell r="D30" t="str">
            <v>Чурилина Л.Н.</v>
          </cell>
          <cell r="E30" t="str">
            <v>ИГО</v>
          </cell>
        </row>
        <row r="31">
          <cell r="A31">
            <v>51</v>
          </cell>
          <cell r="B31" t="str">
            <v>Социальной работы и психолого-педагогического образования</v>
          </cell>
          <cell r="C31" t="str">
            <v>СРиППО</v>
          </cell>
          <cell r="D31" t="str">
            <v>Олейник Е.В.</v>
          </cell>
          <cell r="E31" t="str">
            <v>ИГО</v>
          </cell>
        </row>
        <row r="32">
          <cell r="A32">
            <v>53</v>
          </cell>
          <cell r="B32" t="str">
            <v>Спортивного совершенствования</v>
          </cell>
          <cell r="C32" t="str">
            <v>СС</v>
          </cell>
          <cell r="D32" t="str">
            <v>Алонцев В.В.</v>
          </cell>
          <cell r="E32" t="str">
            <v>ФФКиСМ</v>
          </cell>
        </row>
        <row r="33">
          <cell r="A33">
            <v>58</v>
          </cell>
          <cell r="B33" t="str">
            <v xml:space="preserve">Механики </v>
          </cell>
          <cell r="C33" t="str">
            <v xml:space="preserve">Механики </v>
          </cell>
          <cell r="D33" t="str">
            <v>Савинов А.С.</v>
          </cell>
          <cell r="E33" t="str">
            <v>ИММиМ</v>
          </cell>
        </row>
        <row r="34">
          <cell r="A34">
            <v>59</v>
          </cell>
          <cell r="B34" t="str">
            <v>Теплотехнических и энергетических систем</v>
          </cell>
          <cell r="C34" t="str">
            <v>ТиЭС</v>
          </cell>
          <cell r="D34" t="str">
            <v>Нешпоренко Е.Г.</v>
          </cell>
          <cell r="E34" t="str">
            <v>ИЭиАС</v>
          </cell>
        </row>
        <row r="35">
          <cell r="A35">
            <v>61</v>
          </cell>
          <cell r="B35" t="str">
            <v>Технологий, сертификации и сервиса автомобилей</v>
          </cell>
          <cell r="C35" t="str">
            <v>ТССА</v>
          </cell>
          <cell r="D35" t="str">
            <v>Мезин И.Ю.</v>
          </cell>
          <cell r="E35" t="str">
            <v>ИЕиС</v>
          </cell>
        </row>
        <row r="36">
          <cell r="A36">
            <v>62</v>
          </cell>
          <cell r="B36" t="str">
            <v>Урбанистики и инженерных систем</v>
          </cell>
          <cell r="C36" t="str">
            <v>УиИС</v>
          </cell>
          <cell r="D36" t="str">
            <v>Суровцов М.М.</v>
          </cell>
          <cell r="E36" t="str">
            <v>ИСАиИ</v>
          </cell>
        </row>
        <row r="37">
          <cell r="A37">
            <v>63</v>
          </cell>
          <cell r="B37" t="str">
            <v>Физики</v>
          </cell>
          <cell r="C37" t="str">
            <v>Физики</v>
          </cell>
          <cell r="D37" t="str">
            <v>Долгушин Д.М.</v>
          </cell>
          <cell r="E37" t="str">
            <v>ИЕиС</v>
          </cell>
        </row>
        <row r="38">
          <cell r="A38">
            <v>64</v>
          </cell>
          <cell r="B38" t="str">
            <v>Металлургии и химических технологий</v>
          </cell>
          <cell r="C38" t="str">
            <v>МиХТ</v>
          </cell>
          <cell r="D38" t="str">
            <v>Харченко А.С.</v>
          </cell>
          <cell r="E38" t="str">
            <v>ИММиМ</v>
          </cell>
        </row>
        <row r="39">
          <cell r="A39">
            <v>65</v>
          </cell>
          <cell r="B39" t="str">
            <v>Философии</v>
          </cell>
          <cell r="C39" t="str">
            <v>Философии</v>
          </cell>
          <cell r="D39" t="str">
            <v>Жилина В.А.</v>
          </cell>
          <cell r="E39" t="str">
            <v>ИЭиУ</v>
          </cell>
        </row>
        <row r="40">
          <cell r="A40">
            <v>66</v>
          </cell>
          <cell r="B40" t="str">
            <v>Химии</v>
          </cell>
          <cell r="C40" t="str">
            <v>Химии</v>
          </cell>
          <cell r="D40" t="str">
            <v>Медяник Н.Л.</v>
          </cell>
          <cell r="E40" t="str">
            <v>ИЕиС</v>
          </cell>
        </row>
        <row r="41">
          <cell r="A41">
            <v>67</v>
          </cell>
          <cell r="B41" t="str">
            <v>Художественной обработки материалов</v>
          </cell>
          <cell r="C41" t="str">
            <v>ХОМ</v>
          </cell>
          <cell r="D41" t="str">
            <v>Гаврицков С.А.</v>
          </cell>
          <cell r="E41" t="str">
            <v>ИСАиИ</v>
          </cell>
        </row>
        <row r="42">
          <cell r="A42">
            <v>69</v>
          </cell>
          <cell r="B42" t="str">
            <v>Экономики</v>
          </cell>
          <cell r="C42" t="str">
            <v>Экономики</v>
          </cell>
          <cell r="D42" t="str">
            <v>Васильева А.Г.</v>
          </cell>
          <cell r="E42" t="str">
            <v>ИЭиУ</v>
          </cell>
        </row>
        <row r="43">
          <cell r="A43">
            <v>70</v>
          </cell>
          <cell r="B43" t="str">
            <v>Электроники и микроэлектроники</v>
          </cell>
          <cell r="C43" t="str">
            <v>ЭиМЭ</v>
          </cell>
          <cell r="D43" t="str">
            <v>Усатый Д.Ю.</v>
          </cell>
          <cell r="E43" t="str">
            <v>ИЭиАС</v>
          </cell>
        </row>
        <row r="44">
          <cell r="A44">
            <v>71</v>
          </cell>
          <cell r="B44" t="str">
            <v>Электроснабжения промышленных предприятий</v>
          </cell>
          <cell r="C44" t="str">
            <v>ЭПП</v>
          </cell>
          <cell r="D44" t="str">
            <v>Варганова А.В.</v>
          </cell>
          <cell r="E44" t="str">
            <v>ИЭиАС</v>
          </cell>
        </row>
        <row r="45">
          <cell r="A45">
            <v>73</v>
          </cell>
          <cell r="B45" t="str">
            <v>Металлургии и стандартизации</v>
          </cell>
          <cell r="C45" t="str">
            <v>МиС</v>
          </cell>
          <cell r="D45" t="str">
            <v>Усанов М.Ю.</v>
          </cell>
          <cell r="E45" t="str">
            <v>Филиал</v>
          </cell>
        </row>
        <row r="46">
          <cell r="A46">
            <v>84</v>
          </cell>
          <cell r="B46" t="str">
            <v>Многопрофильный колледж</v>
          </cell>
          <cell r="C46" t="str">
            <v>МпК</v>
          </cell>
          <cell r="D46" t="str">
            <v>Махновский С.А.</v>
          </cell>
          <cell r="E46" t="str">
            <v>Колледж</v>
          </cell>
        </row>
        <row r="47">
          <cell r="A47">
            <v>101</v>
          </cell>
          <cell r="B47" t="str">
            <v>Digital экономика бизнеса и управление</v>
          </cell>
          <cell r="C47" t="str">
            <v>DЭ</v>
          </cell>
          <cell r="D47" t="str">
            <v>Козлова Т.В.</v>
          </cell>
          <cell r="E47" t="str">
            <v>ИЭПиОО</v>
          </cell>
        </row>
        <row r="48">
          <cell r="A48">
            <v>102</v>
          </cell>
          <cell r="B48" t="str">
            <v>Учетные системы и бизнес-аналитика</v>
          </cell>
          <cell r="C48" t="str">
            <v>УСиБА</v>
          </cell>
          <cell r="D48" t="str">
            <v xml:space="preserve">Замбржицкая Е.С. </v>
          </cell>
          <cell r="E48" t="str">
            <v>ИЭПиОО</v>
          </cell>
        </row>
        <row r="49">
          <cell r="A49">
            <v>103</v>
          </cell>
          <cell r="B49" t="str">
            <v>Иностранные языки и межкультурная коммуникация в сфере бизнеса и менеджмента</v>
          </cell>
          <cell r="C49" t="str">
            <v>ЛиМК</v>
          </cell>
          <cell r="D49" t="str">
            <v>Песина С.А.</v>
          </cell>
          <cell r="E49" t="str">
            <v>ИЭПиОО</v>
          </cell>
        </row>
        <row r="50">
          <cell r="A50">
            <v>104</v>
          </cell>
          <cell r="B50" t="str">
            <v>Electric Grid Management</v>
          </cell>
          <cell r="C50" t="str">
            <v>EGM</v>
          </cell>
          <cell r="D50" t="str">
            <v>Варганова А.В.</v>
          </cell>
          <cell r="E50" t="str">
            <v>ИЭПиОО</v>
          </cell>
        </row>
        <row r="51">
          <cell r="A51">
            <v>105</v>
          </cell>
          <cell r="B51" t="str">
            <v>Advanced Metallurgical Engineering</v>
          </cell>
          <cell r="C51" t="str">
            <v>AME</v>
          </cell>
          <cell r="D51" t="str">
            <v>Гулин А.Е.</v>
          </cell>
          <cell r="E51" t="str">
            <v>ИЭПиОО</v>
          </cell>
        </row>
        <row r="52">
          <cell r="A52">
            <v>106</v>
          </cell>
          <cell r="B52" t="str">
            <v>Инжиниринг технологий материалов</v>
          </cell>
          <cell r="C52" t="str">
            <v>ИТМ</v>
          </cell>
          <cell r="D52" t="str">
            <v>Полякова М.А.</v>
          </cell>
          <cell r="E52" t="str">
            <v>ИЭПиОО</v>
          </cell>
        </row>
        <row r="53">
          <cell r="A53">
            <v>107</v>
          </cell>
          <cell r="B53" t="str">
            <v>Инжиниринг газодинамических и аспирационных систем промышленных технологий</v>
          </cell>
          <cell r="C53" t="str">
            <v>ИГиАСПТ</v>
          </cell>
          <cell r="D53" t="str">
            <v>Нешпоренко Е.Г.</v>
          </cell>
          <cell r="E53" t="str">
            <v>ИЭПиОО</v>
          </cell>
        </row>
        <row r="54">
          <cell r="A54">
            <v>108</v>
          </cell>
          <cell r="B54" t="str">
            <v>Distributed Generation System Management</v>
          </cell>
          <cell r="C54" t="str">
            <v>DGSM</v>
          </cell>
          <cell r="D54" t="str">
            <v>Варганова А.В.</v>
          </cell>
          <cell r="E54" t="str">
            <v>ИЭПиОО</v>
          </cell>
        </row>
        <row r="55">
          <cell r="A55">
            <v>109</v>
          </cell>
          <cell r="B55" t="str">
            <v>Цифровые двойники в обработке материалов</v>
          </cell>
          <cell r="C55" t="str">
            <v>ЦДвОМ</v>
          </cell>
          <cell r="D55" t="str">
            <v>Румянцев М.И.</v>
          </cell>
          <cell r="E55" t="str">
            <v>ИЭПиОО</v>
          </cell>
        </row>
        <row r="56">
          <cell r="A56">
            <v>110</v>
          </cell>
          <cell r="B56" t="str">
            <v>Коммуникации в цифровой среде</v>
          </cell>
          <cell r="C56" t="str">
            <v>КвЦС</v>
          </cell>
          <cell r="D56" t="str">
            <v>Максимова А.М.</v>
          </cell>
          <cell r="E56" t="str">
            <v>ИЭПиОО</v>
          </cell>
        </row>
        <row r="57">
          <cell r="A57">
            <v>111</v>
          </cell>
          <cell r="B57" t="str">
            <v>Объемные наноматериалы, наноструктуры и изделия из них</v>
          </cell>
          <cell r="C57" t="str">
            <v>ОННиИизН</v>
          </cell>
          <cell r="D57" t="str">
            <v>Голубчик Э.М.</v>
          </cell>
          <cell r="E57" t="str">
            <v>ИЭПиОО</v>
          </cell>
        </row>
        <row r="58">
          <cell r="A58">
            <v>112</v>
          </cell>
          <cell r="B58" t="str">
            <v>Инжиниринг уникальных материалов и инновационных технологий</v>
          </cell>
          <cell r="C58" t="str">
            <v>ИУМиИТ</v>
          </cell>
          <cell r="D58" t="str">
            <v>Гулин А.Е.</v>
          </cell>
          <cell r="E58" t="str">
            <v>ИММиМ</v>
          </cell>
        </row>
      </sheetData>
      <sheetData sheetId="6">
        <row r="2">
          <cell r="K2" t="str">
            <v>Большие и открытые данные</v>
          </cell>
        </row>
        <row r="3">
          <cell r="K3" t="str">
            <v>Физика конденсированного состояния вещества</v>
          </cell>
        </row>
        <row r="4">
          <cell r="K4" t="str">
            <v>Архитектура</v>
          </cell>
        </row>
        <row r="5">
          <cell r="K5" t="str">
            <v>Архитектура</v>
          </cell>
        </row>
        <row r="6">
          <cell r="K6" t="str">
            <v>Инженерные системы гражданских и промышленных зданий</v>
          </cell>
        </row>
        <row r="7">
          <cell r="K7" t="str">
            <v>Инженерные системы гражданских и промышленных зданий</v>
          </cell>
        </row>
        <row r="8">
          <cell r="K8" t="str">
            <v>Промышленное и гражданское строительство</v>
          </cell>
        </row>
        <row r="9">
          <cell r="K9" t="str">
            <v>Строительный инжиниринг</v>
          </cell>
        </row>
        <row r="10">
          <cell r="K10" t="str">
            <v>Строительный инжиниринг</v>
          </cell>
        </row>
        <row r="11">
          <cell r="K11" t="str">
            <v>Строительство высотных и большепролетных зданий и сооружений</v>
          </cell>
        </row>
        <row r="12">
          <cell r="K12" t="str">
            <v>Строительство высотных и большепролетных зданий и сооружений</v>
          </cell>
        </row>
        <row r="13">
          <cell r="K13" t="str">
            <v>Программное обеспечение средств вычислительной техники и автоматизированных систем</v>
          </cell>
        </row>
        <row r="14">
          <cell r="K14" t="str">
            <v>Программное обеспечение средств вычислительной техники и автоматизированных систем</v>
          </cell>
        </row>
        <row r="15">
          <cell r="K15" t="str">
            <v>Проектирование и разработка Web-приложений</v>
          </cell>
        </row>
        <row r="16">
          <cell r="K16" t="str">
            <v>Информационные системы и технологии в управлении ИТ-проектами</v>
          </cell>
        </row>
        <row r="17">
          <cell r="K17" t="str">
            <v>Разработка компьютерных игр и приложений виртуальной/дополненной реальности</v>
          </cell>
        </row>
        <row r="18">
          <cell r="K18" t="str">
            <v>Автоматизация и управление технологическими процессами и производствами (по отраслям)</v>
          </cell>
        </row>
        <row r="19">
          <cell r="K19" t="str">
            <v>Обеспечение информационной безопасности распределенных информационных систем</v>
          </cell>
        </row>
        <row r="20">
          <cell r="K20" t="str">
            <v>Разработка автоматизированных систем в защищенном исполнении</v>
          </cell>
        </row>
        <row r="21">
          <cell r="K21" t="str">
            <v>Программирование и электроника информационных систем</v>
          </cell>
        </row>
        <row r="22">
          <cell r="K22" t="str">
            <v>Программирование и электроника информационных систем</v>
          </cell>
        </row>
        <row r="23">
          <cell r="K23" t="str">
            <v>Проектирование и программирование систем Интернета вещей</v>
          </cell>
        </row>
        <row r="24">
          <cell r="K24" t="str">
            <v>Энергообеспечение предприятий</v>
          </cell>
        </row>
        <row r="25">
          <cell r="K25" t="str">
            <v>Энергообеспечение предприятий</v>
          </cell>
        </row>
        <row r="26">
          <cell r="K26" t="str">
            <v>Электропривод и автоматика</v>
          </cell>
        </row>
        <row r="27">
          <cell r="K27" t="str">
            <v>Электропривод и автоматика</v>
          </cell>
        </row>
        <row r="28">
          <cell r="K28" t="str">
            <v>Электропривод и автоматика</v>
          </cell>
        </row>
        <row r="29">
          <cell r="K29" t="str">
            <v>Электропривод и автоматика</v>
          </cell>
        </row>
        <row r="30">
          <cell r="K30" t="str">
            <v>Электропривод и автоматика</v>
          </cell>
        </row>
        <row r="31">
          <cell r="K31" t="str">
            <v>Электроснабжение</v>
          </cell>
        </row>
        <row r="32">
          <cell r="K32" t="str">
            <v>Электроснабжение</v>
          </cell>
        </row>
        <row r="33">
          <cell r="K33" t="str">
            <v>Электротехнические комплексы и системы</v>
          </cell>
        </row>
        <row r="34">
          <cell r="K34" t="str">
            <v>Оборудование и технология сварочного производства</v>
          </cell>
        </row>
        <row r="35">
          <cell r="K35" t="str">
            <v>Машины и технология обработки металлов давлением</v>
          </cell>
        </row>
        <row r="36">
          <cell r="K36" t="str">
            <v>Оборудование и технология сварочного производства</v>
          </cell>
        </row>
        <row r="37">
          <cell r="K37" t="str">
            <v>Системная инженерия в машиностроении</v>
          </cell>
        </row>
        <row r="38">
          <cell r="K38" t="str">
            <v>Компьютерное моделирование и проектирование в машиностроении</v>
          </cell>
        </row>
        <row r="39">
          <cell r="K39" t="str">
            <v>Металлургические машины и оборудование</v>
          </cell>
        </row>
        <row r="40">
          <cell r="K40" t="str">
            <v>Мехатронные системы в автоматизированном производстве</v>
          </cell>
        </row>
        <row r="41">
          <cell r="K41" t="str">
            <v>Мехатронные системы в автоматизированном производстве</v>
          </cell>
        </row>
        <row r="42">
          <cell r="K42" t="str">
            <v>Мехатронные системы в автоматизированном производстве</v>
          </cell>
        </row>
        <row r="43">
          <cell r="K43" t="str">
            <v>Проектирование металлургических машин и комплексов</v>
          </cell>
        </row>
        <row r="44">
          <cell r="K44" t="str">
            <v>Проектирование металлургических машин и комплексов</v>
          </cell>
        </row>
        <row r="45">
          <cell r="K45" t="str">
            <v>Проектирование металлургических машин и комплексов</v>
          </cell>
        </row>
        <row r="46">
          <cell r="K46" t="str">
            <v>Химическая технология тугоплавких неметаллических и силикатных материалов</v>
          </cell>
        </row>
        <row r="47">
          <cell r="K47" t="str">
            <v>Химическая технология природных энергоносителей и углеродных материалов</v>
          </cell>
        </row>
        <row r="48">
          <cell r="K48" t="str">
            <v>Химическая технология природных энергоносителей и углеродных материалов</v>
          </cell>
        </row>
        <row r="49">
          <cell r="K49" t="str">
            <v>Техносферная безопасность</v>
          </cell>
        </row>
        <row r="50">
          <cell r="K50" t="str">
            <v>Техносферная безопасность</v>
          </cell>
        </row>
        <row r="51">
          <cell r="K51" t="str">
            <v>Техносферная безопасность</v>
          </cell>
        </row>
        <row r="52">
          <cell r="K52" t="str">
            <v>Горные машины и оборудование</v>
          </cell>
        </row>
        <row r="53">
          <cell r="K53" t="str">
            <v>Маркшейдерское дело</v>
          </cell>
        </row>
        <row r="54">
          <cell r="K54" t="str">
            <v>Обогащение полезных ископаемых</v>
          </cell>
        </row>
        <row r="55">
          <cell r="K55" t="str">
            <v>Подземная разработка рудных месторождений</v>
          </cell>
        </row>
        <row r="56">
          <cell r="K56" t="str">
            <v>Горные машины и оборудование</v>
          </cell>
        </row>
        <row r="57">
          <cell r="K57" t="str">
            <v>Горные машины и оборудование</v>
          </cell>
        </row>
        <row r="58">
          <cell r="K58" t="str">
            <v>Маркшейдерское дело</v>
          </cell>
        </row>
        <row r="59">
          <cell r="K59" t="str">
            <v>Обогащение полезных ископаемых</v>
          </cell>
        </row>
        <row r="60">
          <cell r="K60" t="str">
            <v>Обогащение полезных ископаемых</v>
          </cell>
        </row>
        <row r="61">
          <cell r="K61" t="str">
            <v>Открытые горные работы</v>
          </cell>
        </row>
        <row r="62">
          <cell r="K62" t="str">
            <v>Подземная разработка рудных месторождений</v>
          </cell>
        </row>
        <row r="63">
          <cell r="K63" t="str">
            <v>Подземная разработка рудных месторождений</v>
          </cell>
        </row>
        <row r="64">
          <cell r="K64" t="str">
            <v>Горные машины и оборудование</v>
          </cell>
        </row>
        <row r="65">
          <cell r="K65" t="str">
            <v>Маркшейдерское дело</v>
          </cell>
        </row>
        <row r="66">
          <cell r="K66" t="str">
            <v>Маркшейдерское дело</v>
          </cell>
        </row>
        <row r="67">
          <cell r="K67" t="str">
            <v>Обогащение полезных ископаемых</v>
          </cell>
        </row>
        <row r="68">
          <cell r="K68" t="str">
            <v>Обогащение полезных ископаемых</v>
          </cell>
        </row>
        <row r="69">
          <cell r="K69" t="str">
            <v>Открытые горные работы</v>
          </cell>
        </row>
        <row r="70">
          <cell r="K70" t="str">
            <v>Подземная разработка рудных месторождений</v>
          </cell>
        </row>
        <row r="71">
          <cell r="K71" t="str">
            <v>Электрификация и автоматизация горного производства</v>
          </cell>
        </row>
        <row r="72">
          <cell r="K72" t="str">
            <v>Горные машины и оборудование</v>
          </cell>
        </row>
        <row r="73">
          <cell r="K73" t="str">
            <v>Горные машины и оборудование</v>
          </cell>
        </row>
        <row r="74">
          <cell r="K74" t="str">
            <v>Маркшейдерское дело</v>
          </cell>
        </row>
        <row r="75">
          <cell r="K75" t="str">
            <v>Маркшейдерское дело</v>
          </cell>
        </row>
        <row r="76">
          <cell r="K76" t="str">
            <v>Обогащение полезных ископаемых</v>
          </cell>
        </row>
        <row r="77">
          <cell r="K77" t="str">
            <v>Обогащение полезных ископаемых</v>
          </cell>
        </row>
        <row r="78">
          <cell r="K78" t="str">
            <v>Открытые горные работы</v>
          </cell>
        </row>
        <row r="79">
          <cell r="K79" t="str">
            <v>Открытые горные работы</v>
          </cell>
        </row>
        <row r="80">
          <cell r="K80" t="str">
            <v>Подземная разработка рудных месторождений</v>
          </cell>
        </row>
        <row r="81">
          <cell r="K81" t="str">
            <v>Подземная разработка рудных месторождений</v>
          </cell>
        </row>
        <row r="82">
          <cell r="K82" t="str">
            <v>Материаловедение и технологии материалов (в машиностроении)</v>
          </cell>
        </row>
        <row r="83">
          <cell r="K83" t="str">
            <v>Металлургия черных металлов</v>
          </cell>
        </row>
        <row r="84">
          <cell r="K84" t="str">
            <v>Обработка металлов давлением</v>
          </cell>
        </row>
        <row r="85">
          <cell r="K85" t="str">
            <v>Гидрометаллургия благородных и редких металлов</v>
          </cell>
        </row>
        <row r="86">
          <cell r="K86" t="str">
            <v>Металлургия черных металлов</v>
          </cell>
        </row>
        <row r="87">
          <cell r="K87" t="str">
            <v>Металлургия черных металлов</v>
          </cell>
        </row>
        <row r="88">
          <cell r="K88" t="str">
            <v>Обработка металлов давлением</v>
          </cell>
        </row>
        <row r="89">
          <cell r="K89" t="str">
            <v>Обработка металлов давлением</v>
          </cell>
        </row>
        <row r="90">
          <cell r="K90" t="str">
            <v>Цифровой анализ и управление высокоэффективными пиротехнологиями получения материалов</v>
          </cell>
        </row>
        <row r="91">
          <cell r="K91" t="str">
            <v>Ювелирные и промышленные литейные технологии</v>
          </cell>
        </row>
        <row r="92">
          <cell r="K92" t="str">
            <v>Литейное производство</v>
          </cell>
        </row>
        <row r="93">
          <cell r="K93" t="str">
            <v>Металлургия черных, цветных и редких металлов</v>
          </cell>
        </row>
        <row r="94">
          <cell r="K94" t="str">
            <v>Металлургия черных, цветных и редких металлов</v>
          </cell>
        </row>
        <row r="95">
          <cell r="K95" t="str">
            <v>Обработка металлов давлением</v>
          </cell>
        </row>
        <row r="96">
          <cell r="K96" t="str">
            <v>Подъемно-транспортные, строительные, дорожные машины и оборудование</v>
          </cell>
        </row>
        <row r="97">
          <cell r="K97" t="str">
            <v>Подъемно-транспортные, строительные, дорожные средства и оборудование</v>
          </cell>
        </row>
        <row r="98">
          <cell r="K98" t="str">
            <v>Подъемно-транспортные, строительные, дорожные средства и оборудование</v>
          </cell>
        </row>
        <row r="99">
          <cell r="K99" t="str">
            <v>Промышленный транспорт</v>
          </cell>
        </row>
        <row r="100">
          <cell r="K100" t="str">
            <v>Промышленный транспорт</v>
          </cell>
        </row>
        <row r="101">
          <cell r="K101" t="str">
            <v>Промышленный транспорт</v>
          </cell>
        </row>
        <row r="102">
          <cell r="K102" t="str">
            <v>Промышленный транспорт</v>
          </cell>
        </row>
        <row r="103">
          <cell r="K103" t="str">
            <v>Промышленный транспорт</v>
          </cell>
        </row>
        <row r="104">
          <cell r="K104" t="str">
            <v>Стандартизация, менеджмент и контроль качества</v>
          </cell>
        </row>
        <row r="105">
          <cell r="K105" t="str">
            <v>Системы и средства автоматизации технологических процессов</v>
          </cell>
        </row>
        <row r="106">
          <cell r="K106" t="str">
            <v>Системы и средства автоматизации технологических процессов</v>
          </cell>
        </row>
        <row r="107">
          <cell r="K107" t="str">
            <v>Объемные наноматериалы, наноструктуры и изделия из них</v>
          </cell>
        </row>
        <row r="108">
          <cell r="K108" t="str">
            <v>Ювелирное дело и художественная обработка природного камня</v>
          </cell>
        </row>
        <row r="109">
          <cell r="K109" t="str">
            <v>Цифровые технологии в конструировании швейных изделий</v>
          </cell>
        </row>
        <row r="110">
          <cell r="K110" t="str">
            <v>Практическая психология</v>
          </cell>
        </row>
        <row r="111">
          <cell r="K111" t="str">
            <v>Морально-психологическое обеспечение служебной деятельности</v>
          </cell>
        </row>
        <row r="112">
          <cell r="K112" t="str">
            <v>не предусмотрен</v>
          </cell>
        </row>
        <row r="113">
          <cell r="K113" t="str">
            <v>Цифровой маркетинг</v>
          </cell>
        </row>
        <row r="114">
          <cell r="K114" t="str">
            <v>Экономика и бизнес-аналитика</v>
          </cell>
        </row>
        <row r="115">
          <cell r="K115" t="str">
            <v>Стратегическое управление</v>
          </cell>
        </row>
        <row r="116">
          <cell r="K116" t="str">
            <v>Логистика</v>
          </cell>
        </row>
        <row r="117">
          <cell r="K117" t="str">
            <v>Финансовый менеджмент</v>
          </cell>
        </row>
        <row r="118">
          <cell r="K118" t="str">
            <v>Управление персоналом организации</v>
          </cell>
        </row>
        <row r="119">
          <cell r="K119" t="str">
            <v>не предусмотрен</v>
          </cell>
        </row>
        <row r="120">
          <cell r="K120" t="str">
            <v>не предусмотрен</v>
          </cell>
        </row>
        <row r="121">
          <cell r="K121" t="str">
            <v>Государственная и муниципальная служба</v>
          </cell>
        </row>
        <row r="122">
          <cell r="K122" t="str">
            <v>Технологии и практики социального развития и предпринимательства</v>
          </cell>
        </row>
        <row r="123">
          <cell r="K123" t="str">
            <v>Начальное образование</v>
          </cell>
        </row>
        <row r="124">
          <cell r="K124" t="str">
            <v>Физическая культура</v>
          </cell>
        </row>
        <row r="125">
          <cell r="K125" t="str">
            <v>Начальное образование</v>
          </cell>
        </row>
        <row r="126">
          <cell r="K126" t="str">
            <v>Физическая культура</v>
          </cell>
        </row>
        <row r="127">
          <cell r="K127" t="str">
            <v>Физическая культура</v>
          </cell>
        </row>
        <row r="128">
          <cell r="K128" t="str">
            <v>Психологическое сопровождение образования</v>
          </cell>
        </row>
        <row r="129">
          <cell r="K129" t="str">
            <v>Психология и педагогика дошкольного образования</v>
          </cell>
        </row>
        <row r="130">
          <cell r="K130" t="str">
            <v>Психология и педагогика дошкольного образования</v>
          </cell>
        </row>
        <row r="131">
          <cell r="K131" t="str">
            <v>Психолого-педагогическое сопровождение образовательной деятельности</v>
          </cell>
        </row>
        <row r="132">
          <cell r="K132" t="str">
            <v>Дошкольная дефектология</v>
          </cell>
        </row>
        <row r="133">
          <cell r="K133" t="str">
            <v>Дефектология</v>
          </cell>
        </row>
        <row r="134">
          <cell r="K134" t="str">
            <v>Дефектология</v>
          </cell>
        </row>
        <row r="135">
          <cell r="K135" t="str">
            <v>Английский язык и немецкий язык</v>
          </cell>
        </row>
        <row r="136">
          <cell r="K136" t="str">
            <v>Дошкольное образование и дополнительное образование</v>
          </cell>
        </row>
        <row r="137">
          <cell r="K137" t="str">
            <v>Информатика и экономика</v>
          </cell>
        </row>
        <row r="138">
          <cell r="K138" t="str">
            <v>История и обществознание</v>
          </cell>
        </row>
        <row r="139">
          <cell r="K139" t="str">
            <v>Математика и информатика</v>
          </cell>
        </row>
        <row r="140">
          <cell r="K140" t="str">
            <v>Начальное образование и организатор воспитательной работы</v>
          </cell>
        </row>
        <row r="141">
          <cell r="K141" t="str">
            <v>Немецкий язык и английский язык</v>
          </cell>
        </row>
        <row r="142">
          <cell r="K142" t="str">
            <v>Русский язык и литература</v>
          </cell>
        </row>
        <row r="143">
          <cell r="K143" t="str">
            <v>Английский язык и французский/испанский язык</v>
          </cell>
        </row>
        <row r="144">
          <cell r="K144" t="str">
            <v>Дошкольное образование и дополнительное образование</v>
          </cell>
        </row>
        <row r="145">
          <cell r="K145" t="str">
            <v>Информатика и экономика</v>
          </cell>
        </row>
        <row r="146">
          <cell r="K146" t="str">
            <v>История и обществознание</v>
          </cell>
        </row>
        <row r="147">
          <cell r="K147" t="str">
            <v>Математика и физика</v>
          </cell>
        </row>
        <row r="148">
          <cell r="K148" t="str">
            <v>Начальное образование и организация воспитательной работы</v>
          </cell>
        </row>
        <row r="149">
          <cell r="K149" t="str">
            <v>Немецкий язык и английский язык</v>
          </cell>
        </row>
        <row r="150">
          <cell r="K150" t="str">
            <v>Русский язык и литература</v>
          </cell>
        </row>
        <row r="151">
          <cell r="K151" t="str">
            <v>Технология и информатика</v>
          </cell>
        </row>
        <row r="152">
          <cell r="K152" t="str">
            <v>Химия и биология</v>
          </cell>
        </row>
        <row r="153">
          <cell r="K153" t="str">
            <v>Психолого-педагогическая профилактика девиантного поведения</v>
          </cell>
        </row>
        <row r="154">
          <cell r="K154" t="str">
            <v>Теория и методика профессионального образования</v>
          </cell>
        </row>
        <row r="155">
          <cell r="K155" t="str">
            <v>Филологическое обеспечение профессиональных коммуникаций</v>
          </cell>
        </row>
        <row r="156">
          <cell r="K156" t="str">
            <v>Медиа и культурные коммуникации</v>
          </cell>
        </row>
        <row r="157">
          <cell r="K157" t="str">
            <v>Филологическое обеспечение профессиональных коммуникаций</v>
          </cell>
        </row>
        <row r="158">
          <cell r="K158" t="str">
            <v>Специальный перевод (английский-немецкий)</v>
          </cell>
        </row>
        <row r="159">
          <cell r="K159" t="str">
            <v>Русский язык</v>
          </cell>
        </row>
        <row r="160">
          <cell r="K160" t="str">
            <v>Документоведение и документационное обеспечение управления</v>
          </cell>
        </row>
        <row r="161">
          <cell r="K161" t="str">
            <v>Документоведение и документационное обеспечение управления</v>
          </cell>
        </row>
        <row r="162">
          <cell r="K162" t="str">
            <v>Графический дизайн</v>
          </cell>
        </row>
        <row r="163">
          <cell r="K163" t="str">
            <v>Разработка автоматизированных систем в защищенном исполнении</v>
          </cell>
        </row>
        <row r="164">
          <cell r="K164" t="str">
            <v>Маркшейдерское дело</v>
          </cell>
        </row>
        <row r="165">
          <cell r="K165" t="str">
            <v>Маркшейдерское дело</v>
          </cell>
        </row>
        <row r="166">
          <cell r="K166" t="str">
            <v>Обогащение полезных ископаемых</v>
          </cell>
        </row>
        <row r="167">
          <cell r="K167" t="str">
            <v>Обогащение полезных ископаемых</v>
          </cell>
        </row>
        <row r="168">
          <cell r="K168" t="str">
            <v>Подземная разработка рудных месторождений</v>
          </cell>
        </row>
        <row r="169">
          <cell r="K169" t="str">
            <v>Подземная разработка рудных месторождений</v>
          </cell>
        </row>
        <row r="170">
          <cell r="K170" t="str">
            <v>Открытые горные работы</v>
          </cell>
        </row>
        <row r="171">
          <cell r="K171" t="str">
            <v>Открытые горные работы</v>
          </cell>
        </row>
        <row r="172">
          <cell r="K172" t="str">
            <v>Электрификация и автоматизация горного производства</v>
          </cell>
        </row>
        <row r="173">
          <cell r="K173" t="str">
            <v>Горные машины и оборудование</v>
          </cell>
        </row>
        <row r="174">
          <cell r="K174" t="str">
            <v>Горные машины и оборудование</v>
          </cell>
        </row>
        <row r="175">
          <cell r="K175" t="str">
            <v>Подъемно-транспортные, строительные, дорожные средства и оборудование</v>
          </cell>
        </row>
        <row r="176">
          <cell r="K176" t="str">
            <v>Промышленный транспорт</v>
          </cell>
        </row>
        <row r="177">
          <cell r="K177" t="str">
            <v>Промышленный транспорт</v>
          </cell>
        </row>
        <row r="178">
          <cell r="K178" t="str">
            <v>Психология безопасности</v>
          </cell>
        </row>
        <row r="179">
          <cell r="K179" t="str">
            <v>Английский язык и немецкий язык</v>
          </cell>
        </row>
        <row r="180">
          <cell r="K180" t="str">
            <v>Машины и технологии обработки материалов давлением</v>
          </cell>
        </row>
        <row r="181">
          <cell r="K181" t="str">
            <v>Цифровые решения в экологической и промышленной безопасности</v>
          </cell>
        </row>
        <row r="182">
          <cell r="K182" t="str">
            <v>Металлургические технологии производства черных металлов и сплавов</v>
          </cell>
        </row>
        <row r="183">
          <cell r="K183" t="str">
            <v>Финансовые технологии и управление рисками в бизнесе</v>
          </cell>
        </row>
        <row r="184">
          <cell r="K184" t="str">
            <v>Управление развитием компании</v>
          </cell>
        </row>
        <row r="185">
          <cell r="K185" t="str">
            <v>Инновационные технологии в управлении персоналом</v>
          </cell>
        </row>
        <row r="186">
          <cell r="K186" t="str">
            <v>Организация и управление в социальной работе</v>
          </cell>
        </row>
        <row r="187">
          <cell r="K187" t="str">
            <v>Управление качеством общего образования</v>
          </cell>
        </row>
        <row r="188">
          <cell r="K188" t="str">
            <v>Коррекционная психология</v>
          </cell>
        </row>
        <row r="189">
          <cell r="K189" t="str">
            <v>Психологическое консультирование</v>
          </cell>
        </row>
        <row r="190">
          <cell r="K190" t="str">
            <v>Психолого-педагогическое сопровождение детей, лиц с ОВЗ и их семей</v>
          </cell>
        </row>
        <row r="191">
          <cell r="K191" t="str">
            <v>Коррекционно-педагогическое сопровождение специального и инклюзивного образования</v>
          </cell>
        </row>
        <row r="192">
          <cell r="K192" t="str">
            <v>Филологические стратегии в управлении Интернет-контентом</v>
          </cell>
        </row>
        <row r="193">
          <cell r="K193" t="str">
            <v>Лингвистика и межкультурная коммуникация</v>
          </cell>
        </row>
        <row r="194">
          <cell r="K194" t="str">
            <v>Моделирование физических процессов и преподавание физики</v>
          </cell>
        </row>
        <row r="195">
          <cell r="K195" t="str">
            <v>Архитектура</v>
          </cell>
        </row>
        <row r="196">
          <cell r="K196" t="str">
            <v>Дизайн архитектурной среды</v>
          </cell>
        </row>
        <row r="197">
          <cell r="K197" t="str">
            <v>Промышленное и гражданское строительство</v>
          </cell>
        </row>
        <row r="198">
          <cell r="K198" t="str">
            <v>Промышленное и гражданское строительство</v>
          </cell>
        </row>
        <row r="199">
          <cell r="K199" t="str">
            <v>Управление и эксплуатация объектов жилищно-коммунального комплекса</v>
          </cell>
        </row>
        <row r="200">
          <cell r="K200" t="str">
            <v>Технология, материалы и организация промышленного и гражданского строительства</v>
          </cell>
        </row>
        <row r="201">
          <cell r="K201" t="str">
            <v>Программное обеспечение средств вычислительной техники и автоматизированных систем</v>
          </cell>
        </row>
        <row r="202">
          <cell r="K202" t="str">
            <v>Проектирование и разработка Web-приложений</v>
          </cell>
        </row>
        <row r="203">
          <cell r="K203" t="str">
            <v>Логика и дизайн пользовательских интерфейсов</v>
          </cell>
        </row>
        <row r="204">
          <cell r="K204" t="str">
            <v>Управление проектами разработки бизнес-приложений для цифровой экономики</v>
          </cell>
        </row>
        <row r="205">
          <cell r="K205" t="str">
            <v>Разработка компьютерных игр и AR/VR-приложений (виртуальной/дополненной реальности)</v>
          </cell>
        </row>
        <row r="206">
          <cell r="K206" t="str">
            <v>Искусственный интеллект в цифровой экономике</v>
          </cell>
        </row>
        <row r="207">
          <cell r="K207" t="str">
            <v>Программирование и электроника информационных систем</v>
          </cell>
        </row>
        <row r="208">
          <cell r="K208" t="str">
            <v>Проектирование и программирование систем Интернета вещей</v>
          </cell>
        </row>
        <row r="209">
          <cell r="K209" t="str">
            <v>Энергообеспечение предприятий</v>
          </cell>
        </row>
        <row r="210">
          <cell r="K210" t="str">
            <v>Электропривод и автоматика</v>
          </cell>
        </row>
        <row r="211">
          <cell r="K211" t="str">
            <v>Электропривод и автоматика</v>
          </cell>
        </row>
        <row r="212">
          <cell r="K212" t="str">
            <v>Электроснабжение</v>
          </cell>
        </row>
        <row r="213">
          <cell r="K213" t="str">
            <v>Электроснабжение</v>
          </cell>
        </row>
        <row r="214">
          <cell r="K214" t="str">
            <v>Электропривод и автоматика</v>
          </cell>
        </row>
        <row r="215">
          <cell r="K215" t="str">
            <v>Машины и технология обработки металлов давлением</v>
          </cell>
        </row>
        <row r="216">
          <cell r="K216" t="str">
            <v>Компьютерное моделирование и проектирование в машиностроении</v>
          </cell>
        </row>
        <row r="217">
          <cell r="K217" t="str">
            <v>Компьютерное моделирование и проектирование в машиностроении</v>
          </cell>
        </row>
        <row r="218">
          <cell r="K218" t="str">
            <v>Системная инженерия машиностроительных технологий</v>
          </cell>
        </row>
        <row r="219">
          <cell r="K219" t="str">
            <v>Системная инженерия машиностроительных технологий</v>
          </cell>
        </row>
        <row r="220">
          <cell r="K220" t="str">
            <v>Мехатронные системы в автоматизированном производстве</v>
          </cell>
        </row>
        <row r="221">
          <cell r="K221" t="str">
            <v>Химическая технология природных энергоносителей и углеродных материалов</v>
          </cell>
        </row>
        <row r="222">
          <cell r="K222" t="str">
            <v>Химическая технология природных энергоносителей и углеродных материалов</v>
          </cell>
        </row>
        <row r="223">
          <cell r="K223" t="str">
            <v>Материаловедение и технологии материалов (в машиностроении)</v>
          </cell>
        </row>
        <row r="224">
          <cell r="K224" t="str">
            <v>Ювелирные и промышленные литейные технологии</v>
          </cell>
        </row>
        <row r="225">
          <cell r="K225" t="str">
            <v>Обработка металлов давлением</v>
          </cell>
        </row>
        <row r="226">
          <cell r="K226" t="str">
            <v>Обработка металлов давлением</v>
          </cell>
        </row>
        <row r="227">
          <cell r="K227" t="str">
            <v>Технологии и цифровое управление процессами производства черных металлов и сплавов</v>
          </cell>
        </row>
        <row r="228">
          <cell r="K228" t="str">
            <v>Технологии и цифровое управление процессами производства черных металлов и сплавов</v>
          </cell>
        </row>
        <row r="229">
          <cell r="K229" t="str">
            <v>Обработка металлов и сплавов давлением (метизное производство)</v>
          </cell>
        </row>
        <row r="230">
          <cell r="K230" t="str">
            <v>Стандартизация, менеджмент и контроль качества</v>
          </cell>
        </row>
        <row r="231">
          <cell r="K231" t="str">
            <v>Системы и средства автоматизации технологических процессов</v>
          </cell>
        </row>
        <row r="232">
          <cell r="K232" t="str">
            <v>Брендинг и химическое моделирование</v>
          </cell>
        </row>
        <row r="233">
          <cell r="K233" t="str">
            <v>Ювелирное дело и художественная обработка природного камня</v>
          </cell>
        </row>
        <row r="234">
          <cell r="K234" t="str">
            <v>Практическая психология</v>
          </cell>
        </row>
        <row r="235">
          <cell r="K235" t="str">
            <v>Практическая психология</v>
          </cell>
        </row>
        <row r="236">
          <cell r="K236" t="str">
            <v>Экономика и бизнес-аналитика</v>
          </cell>
        </row>
        <row r="237">
          <cell r="K237" t="str">
            <v>Экономика предприятий и организаций</v>
          </cell>
        </row>
        <row r="238">
          <cell r="K238" t="str">
            <v>Экономика и управление бизнес-процессами</v>
          </cell>
        </row>
        <row r="239">
          <cell r="K239" t="str">
            <v>Менеджмент организации</v>
          </cell>
        </row>
        <row r="240">
          <cell r="K240" t="str">
            <v>Логистика и управление транспортными системами</v>
          </cell>
        </row>
        <row r="241">
          <cell r="K241" t="str">
            <v>Логистика и управление транспортными системами</v>
          </cell>
        </row>
        <row r="242">
          <cell r="K242" t="str">
            <v>Управление персоналом в организации</v>
          </cell>
        </row>
        <row r="243">
          <cell r="K243" t="str">
            <v>Государственная и муниципальная служба</v>
          </cell>
        </row>
        <row r="244">
          <cell r="K244" t="str">
            <v>Технологии и практики социального развития и предпринимательства</v>
          </cell>
        </row>
        <row r="245">
          <cell r="K245" t="str">
            <v>Физическая культура</v>
          </cell>
        </row>
        <row r="246">
          <cell r="K246" t="str">
            <v>Физическая культура</v>
          </cell>
        </row>
        <row r="247">
          <cell r="K247" t="str">
            <v>Начальное образование</v>
          </cell>
        </row>
        <row r="248">
          <cell r="K248" t="str">
            <v>Психология и педагогика дошкольного образования</v>
          </cell>
        </row>
        <row r="249">
          <cell r="K249" t="str">
            <v>Психолого-педагогическое сопровождение в образовании</v>
          </cell>
        </row>
        <row r="250">
          <cell r="K250" t="str">
            <v>Психолого-педагогическое консультирование и медиации в образовании</v>
          </cell>
        </row>
        <row r="251">
          <cell r="K251" t="str">
            <v>Дефектология</v>
          </cell>
        </row>
        <row r="252">
          <cell r="K252" t="str">
            <v>Дефектология</v>
          </cell>
        </row>
        <row r="253">
          <cell r="K253" t="str">
            <v>Информатика и экономика</v>
          </cell>
        </row>
        <row r="254">
          <cell r="K254" t="str">
            <v>Математика и физика</v>
          </cell>
        </row>
        <row r="255">
          <cell r="K255" t="str">
            <v>Дошкольное образование и дополнительное образование</v>
          </cell>
        </row>
        <row r="256">
          <cell r="K256" t="str">
            <v>История и география</v>
          </cell>
        </row>
        <row r="257">
          <cell r="K257" t="str">
            <v>История и обществознание</v>
          </cell>
        </row>
        <row r="258">
          <cell r="K258" t="str">
            <v>Начальное образование и организация воспитательной работы</v>
          </cell>
        </row>
        <row r="259">
          <cell r="K259" t="str">
            <v>Английский язык и китайский язык</v>
          </cell>
        </row>
        <row r="260">
          <cell r="K260" t="str">
            <v>Немецкий язык и английский язык</v>
          </cell>
        </row>
        <row r="261">
          <cell r="K261" t="str">
            <v>Русский язык и литература</v>
          </cell>
        </row>
        <row r="262">
          <cell r="K262" t="str">
            <v>Филологическое обеспечение профессиональных коммуникаций</v>
          </cell>
        </row>
        <row r="263">
          <cell r="K263" t="str">
            <v>Филологическое обеспечение профессиональных коммуникаций</v>
          </cell>
        </row>
        <row r="264">
          <cell r="K264" t="str">
            <v>Документоведение и документационное обеспечение управления</v>
          </cell>
        </row>
        <row r="265">
          <cell r="K265" t="str">
            <v>Дизайн среды</v>
          </cell>
        </row>
        <row r="266">
          <cell r="K266" t="str">
            <v>Арт-технологии в декоративно-прикладном искусстве</v>
          </cell>
        </row>
        <row r="286">
          <cell r="K286" t="str">
            <v>Цифровой менеджмент в электроэнергетике</v>
          </cell>
        </row>
        <row r="464">
          <cell r="K464" t="str">
            <v>Сварочные комплексы</v>
          </cell>
        </row>
        <row r="465">
          <cell r="K465" t="str">
            <v>Химические технологии энергоносителей в металлургии</v>
          </cell>
        </row>
        <row r="467">
          <cell r="K467" t="str">
            <v>Металлургические технологии производства черных металлов и сплавов</v>
          </cell>
        </row>
        <row r="533">
          <cell r="K533" t="str">
            <v>Компьютерное моделирование и проектирование в машиностроении</v>
          </cell>
        </row>
        <row r="535">
          <cell r="K535" t="str">
            <v>Системная инженерия машиностроительных технологий</v>
          </cell>
        </row>
        <row r="550">
          <cell r="K550" t="str">
            <v>Обработка металлов и сплавов давлением (метизное производство)</v>
          </cell>
        </row>
        <row r="553">
          <cell r="K553" t="str">
            <v>Ювелирное дело и художественная обработка природного камня</v>
          </cell>
        </row>
        <row r="554">
          <cell r="K554" t="str">
            <v>Дизайн, конструирование и цифровое моделирование одежды</v>
          </cell>
        </row>
        <row r="584">
          <cell r="K584" t="str">
            <v>Педагогика дополнительного образования. Декоративно-прикладное искусство и дизайн</v>
          </cell>
        </row>
        <row r="585">
          <cell r="K585" t="str">
            <v>Медиа и культурные коммуникации</v>
          </cell>
        </row>
        <row r="587">
          <cell r="K587" t="str">
            <v>Графический дизайн</v>
          </cell>
        </row>
        <row r="588">
          <cell r="K588" t="str">
            <v>Математическое моделирование и цифровые двойники</v>
          </cell>
        </row>
        <row r="590">
          <cell r="K590" t="str">
            <v>Управление пространственным развитием городов</v>
          </cell>
        </row>
        <row r="596">
          <cell r="K596" t="str">
            <v>Цифровой менеджмент в электроэнергетике</v>
          </cell>
        </row>
        <row r="599">
          <cell r="K599" t="str">
            <v>Машины и технологии обработки материалов давлением</v>
          </cell>
        </row>
        <row r="600">
          <cell r="K600" t="str">
            <v>Машины и технологии обработки материалов давлением</v>
          </cell>
        </row>
        <row r="601">
          <cell r="K601" t="str">
            <v>Сварочные комплексы</v>
          </cell>
        </row>
        <row r="607">
          <cell r="K607" t="str">
            <v>Металлургические технологии производства черных металлов и сплавов</v>
          </cell>
        </row>
        <row r="609">
          <cell r="K609" t="str">
            <v>Химические технологии энергоносителей и сырьевых материалов в металлургии</v>
          </cell>
        </row>
        <row r="615">
          <cell r="K615" t="str">
            <v>Экономическая безопасность и управление рисками в бизнесе</v>
          </cell>
        </row>
        <row r="625">
          <cell r="K625" t="str">
            <v>Проектирование индивидуальных образовательных траекторий (гуманитарный цикл)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52"/>
  <sheetViews>
    <sheetView tabSelected="1" workbookViewId="0">
      <selection activeCell="J13" sqref="J13"/>
    </sheetView>
  </sheetViews>
  <sheetFormatPr defaultColWidth="8.85546875" defaultRowHeight="15"/>
  <cols>
    <col min="1" max="1" width="11.7109375" style="43" customWidth="1"/>
    <col min="2" max="2" width="9.7109375" style="43" customWidth="1"/>
    <col min="3" max="3" width="9.28515625" style="112" customWidth="1"/>
    <col min="4" max="4" width="10.5703125" style="112" customWidth="1"/>
    <col min="5" max="5" width="12.28515625" style="113" customWidth="1"/>
    <col min="6" max="6" width="11.5703125" style="43" customWidth="1"/>
    <col min="7" max="7" width="8.5703125" style="114" customWidth="1"/>
    <col min="8" max="9" width="18.42578125" style="119" customWidth="1"/>
    <col min="10" max="10" width="39.5703125" style="106" customWidth="1"/>
    <col min="11" max="11" width="33" style="106" customWidth="1"/>
    <col min="12" max="12" width="7.42578125" style="109" customWidth="1"/>
    <col min="13" max="13" width="8.85546875" style="4"/>
    <col min="14" max="15" width="11.85546875" style="109" customWidth="1"/>
    <col min="16" max="16" width="5.42578125" style="109" customWidth="1"/>
    <col min="17" max="17" width="15.7109375" style="109" customWidth="1"/>
    <col min="18" max="18" width="19" style="109" customWidth="1"/>
    <col min="19" max="19" width="10.85546875" style="117" customWidth="1"/>
    <col min="20" max="20" width="11.85546875" style="109" customWidth="1"/>
    <col min="21" max="21" width="20.85546875" style="109" customWidth="1"/>
    <col min="22" max="22" width="11.28515625" style="109" customWidth="1"/>
    <col min="23" max="23" width="10.28515625" style="109" customWidth="1"/>
    <col min="24" max="24" width="11.42578125" style="109" customWidth="1"/>
    <col min="25" max="25" width="12.28515625" style="109" customWidth="1"/>
    <col min="26" max="26" width="12.42578125" style="109" customWidth="1"/>
    <col min="27" max="27" width="12.7109375" style="4" customWidth="1"/>
    <col min="28" max="28" width="14.5703125" style="4" customWidth="1"/>
    <col min="29" max="30" width="8.85546875" style="4"/>
    <col min="31" max="31" width="9.85546875" style="4" customWidth="1"/>
    <col min="32" max="32" width="11.28515625" style="4" customWidth="1"/>
    <col min="33" max="16384" width="8.85546875" style="4"/>
  </cols>
  <sheetData>
    <row r="1" spans="1:32" ht="60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2" t="s">
        <v>21</v>
      </c>
      <c r="W1" s="2" t="s">
        <v>22</v>
      </c>
      <c r="X1" s="2" t="s">
        <v>23</v>
      </c>
      <c r="Y1" s="1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t="26.45" customHeight="1">
      <c r="A2" s="5" t="str">
        <f t="shared" ref="A2:A65" si="0">IF(B2="ФГТ",MID(F2,1,3)&amp;".0",MID(F2,2,2)&amp;".00.00")</f>
        <v>01.00.00</v>
      </c>
      <c r="B2" s="6" t="s">
        <v>32</v>
      </c>
      <c r="C2" s="7" t="str">
        <f t="shared" ref="C2:C65" si="1">IF(L2=2021,"17.03.21",IF(L2=2020,"26.02.20",IF(L2=2019,"27.02.19",IF(L2=2018,"28.03.18",IF(L2=2017,"29.03.17","")))))</f>
        <v>17.03.21</v>
      </c>
      <c r="D2" s="8">
        <f t="shared" ref="D2:D65" si="2">IF(L2=2021,5,IF(L2=2020,4,IF(L2=2019,2,IF(L2=2018,3,IF(L2=2017,3,"")))))</f>
        <v>5</v>
      </c>
      <c r="E2" s="9" t="str">
        <f>IFERROR(VLOOKUP(F2,'[1]ФГОС ВПО-ФГОС ВО'!$A$2:$C$111,3,0),IF(B2="ФГОС ВО",VLOOKUP([1]Группы!K2,'[1]Науч.спец-ФГОС-кафедра'!$F$3:$G$52,2,0),VLOOKUP(J2,'[1]Науч.спец-ФГОС-кафедра'!$B$3:$G$52,6,0)))</f>
        <v>010400</v>
      </c>
      <c r="F2" s="10" t="s">
        <v>33</v>
      </c>
      <c r="G2" s="11" t="s">
        <v>34</v>
      </c>
      <c r="H2" s="12" t="s">
        <v>35</v>
      </c>
      <c r="I2" s="12" t="s">
        <v>35</v>
      </c>
      <c r="J2" s="13" t="str">
        <f>IF(B2="ФГТ",VLOOKUP(F2,'[1]Науч.спец-ФГОС-кафедра'!$A$1:$B$52,2,0),VLOOKUP(F2,'[1]ФГОС ВПО-ФГОС ВО'!$A$2:$B$129,2,0))</f>
        <v>Прикладная математика и информатика</v>
      </c>
      <c r="K2" s="13" t="s">
        <v>36</v>
      </c>
      <c r="L2" s="2">
        <v>2021</v>
      </c>
      <c r="M2" s="14">
        <f t="shared" ref="M2:M65" ca="1" si="3">IF(MONTH(TODAY())&lt;=7,YEAR(TODAY())-L2,YEAR(TODAY())-L2+1)</f>
        <v>4</v>
      </c>
      <c r="N2" s="2" t="str">
        <f>VLOOKUP(P2,[1]Кафедры!$A$2:$E$499,5,0)</f>
        <v>ИЕиС</v>
      </c>
      <c r="O2" s="2" t="s">
        <v>37</v>
      </c>
      <c r="P2" s="2">
        <v>9</v>
      </c>
      <c r="Q2" s="2" t="str">
        <f>VLOOKUP(P2,[1]Кафедры!$A$2:$D$499,3,0)</f>
        <v>ПМиИ</v>
      </c>
      <c r="R2" s="2" t="str">
        <f>VLOOKUP(P2,[1]Кафедры!$A$2:$D$499,4,0)</f>
        <v>Извеков Ю.А.</v>
      </c>
      <c r="S2" s="15" t="s">
        <v>38</v>
      </c>
      <c r="T2" s="2"/>
      <c r="U2" s="16" t="s">
        <v>39</v>
      </c>
      <c r="V2" s="17">
        <v>44440</v>
      </c>
      <c r="W2" s="2" t="s">
        <v>40</v>
      </c>
      <c r="X2" s="17">
        <f t="shared" ref="X2:X65" si="4">EDATE(V2,LEFT(W2,1)*12+MID(W2,3,2))-1</f>
        <v>45900</v>
      </c>
      <c r="Y2" s="2" t="str">
        <f>IFERROR(IF(B2="ФГОС ВО",VLOOKUP(E2,'[1]Науч.спец-ФГОС-кафедра'!$G$3:$H$52,2,0),VLOOKUP(F2,'[1]Науч.спец-ФГОС-кафедра'!$A$3:$H$52,8,0)),"")</f>
        <v/>
      </c>
      <c r="Z2" s="18">
        <v>20</v>
      </c>
      <c r="AA2" s="12" t="str">
        <f>IF(B2="ФГОС 3++",VLOOKUP(F2,'[1]Справочник ФГОС ВО'!$C$2:$K$126,9,0),"")</f>
        <v>Добавлена+алгоритмы</v>
      </c>
      <c r="AB2" s="19" t="s">
        <v>41</v>
      </c>
      <c r="AC2" s="6" t="str">
        <f>IF(AND(G2="асп",B2="ФГОС ВО"),VLOOKUP(K2,'[1]Науч.спец-ФГОС-кафедра'!$F$2:$S$52,14,0),"")</f>
        <v/>
      </c>
      <c r="AD2" s="14">
        <f t="shared" ref="AD2:AD65" si="5">YEAR(X2)</f>
        <v>2025</v>
      </c>
      <c r="AE2" s="14"/>
      <c r="AF2" s="6"/>
    </row>
    <row r="3" spans="1:32" ht="30.6" customHeight="1">
      <c r="A3" s="5" t="str">
        <f t="shared" si="0"/>
        <v>03.00.00</v>
      </c>
      <c r="B3" s="6" t="s">
        <v>32</v>
      </c>
      <c r="C3" s="7" t="str">
        <f t="shared" si="1"/>
        <v>17.03.21</v>
      </c>
      <c r="D3" s="8">
        <f t="shared" si="2"/>
        <v>5</v>
      </c>
      <c r="E3" s="9" t="str">
        <f>IFERROR(VLOOKUP(F3,'[1]ФГОС ВПО-ФГОС ВО'!$A$2:$C$111,3,0),IF(B3="ФГОС ВО",VLOOKUP([1]Группы!K3,'[1]Науч.спец-ФГОС-кафедра'!$F$3:$G$52,2,0),VLOOKUP(J3,'[1]Науч.спец-ФГОС-кафедра'!$B$3:$G$52,6,0)))</f>
        <v>011200</v>
      </c>
      <c r="F3" s="10" t="s">
        <v>42</v>
      </c>
      <c r="G3" s="11" t="s">
        <v>34</v>
      </c>
      <c r="H3" s="12" t="s">
        <v>43</v>
      </c>
      <c r="I3" s="12" t="s">
        <v>43</v>
      </c>
      <c r="J3" s="13" t="str">
        <f>IF(B3="ФГТ",VLOOKUP(F3,'[1]Науч.спец-ФГОС-кафедра'!$A$1:$B$52,2,0),VLOOKUP(F3,'[1]ФГОС ВПО-ФГОС ВО'!$A$2:$B$129,2,0))</f>
        <v>Физика</v>
      </c>
      <c r="K3" s="13" t="s">
        <v>44</v>
      </c>
      <c r="L3" s="2">
        <v>2021</v>
      </c>
      <c r="M3" s="14">
        <f t="shared" ca="1" si="3"/>
        <v>4</v>
      </c>
      <c r="N3" s="2" t="str">
        <f>VLOOKUP(P3,[1]Кафедры!$A$2:$E$499,5,0)</f>
        <v>ИЕиС</v>
      </c>
      <c r="O3" s="2" t="s">
        <v>37</v>
      </c>
      <c r="P3" s="2">
        <v>63</v>
      </c>
      <c r="Q3" s="2" t="str">
        <f>VLOOKUP(P3,[1]Кафедры!$A$2:$D$499,3,0)</f>
        <v>Физики</v>
      </c>
      <c r="R3" s="2" t="str">
        <f>VLOOKUP(P3,[1]Кафедры!$A$2:$D$499,4,0)</f>
        <v>Долгушин Д.М.</v>
      </c>
      <c r="S3" s="15" t="s">
        <v>38</v>
      </c>
      <c r="T3" s="2"/>
      <c r="U3" s="16" t="s">
        <v>39</v>
      </c>
      <c r="V3" s="17">
        <v>44440</v>
      </c>
      <c r="W3" s="2" t="s">
        <v>40</v>
      </c>
      <c r="X3" s="17">
        <f t="shared" si="4"/>
        <v>45900</v>
      </c>
      <c r="Y3" s="2" t="str">
        <f>IFERROR(IF(B3="ФГОС ВО",VLOOKUP(E3,'[1]Науч.спец-ФГОС-кафедра'!$G$3:$H$52,2,0),VLOOKUP(F3,'[1]Науч.спец-ФГОС-кафедра'!$A$3:$H$52,8,0)),"")</f>
        <v/>
      </c>
      <c r="Z3" s="18">
        <v>14</v>
      </c>
      <c r="AA3" s="12" t="str">
        <f>IF(B3="ФГОС 3++",VLOOKUP(F3,'[1]Справочник ФГОС ВО'!$C$2:$K$126,9,0),"")</f>
        <v>Актуализировано</v>
      </c>
      <c r="AB3" s="20"/>
      <c r="AC3" s="6" t="str">
        <f>IF(AND(G3="асп",B3="ФГОС ВО"),VLOOKUP(K3,'[1]Науч.спец-ФГОС-кафедра'!$F$2:$S$52,14,0),"")</f>
        <v/>
      </c>
      <c r="AD3" s="14">
        <f t="shared" si="5"/>
        <v>2025</v>
      </c>
      <c r="AE3" s="14"/>
      <c r="AF3" s="6"/>
    </row>
    <row r="4" spans="1:32" ht="25.5" customHeight="1">
      <c r="A4" s="5" t="str">
        <f t="shared" si="0"/>
        <v>07.00.00</v>
      </c>
      <c r="B4" s="6" t="s">
        <v>32</v>
      </c>
      <c r="C4" s="7" t="str">
        <f t="shared" si="1"/>
        <v>26.02.20</v>
      </c>
      <c r="D4" s="8">
        <f t="shared" si="2"/>
        <v>4</v>
      </c>
      <c r="E4" s="9">
        <f>IFERROR(VLOOKUP(F4,'[1]ФГОС ВПО-ФГОС ВО'!$A$2:$C$111,3,0),IF(B4="ФГОС ВО",VLOOKUP([1]Группы!K4,'[1]Науч.спец-ФГОС-кафедра'!$F$3:$G$52,2,0),VLOOKUP(J4,'[1]Науч.спец-ФГОС-кафедра'!$B$3:$G$52,6,0)))</f>
        <v>270100</v>
      </c>
      <c r="F4" s="10" t="s">
        <v>45</v>
      </c>
      <c r="G4" s="11" t="s">
        <v>34</v>
      </c>
      <c r="H4" s="12" t="s">
        <v>46</v>
      </c>
      <c r="I4" s="12" t="s">
        <v>46</v>
      </c>
      <c r="J4" s="13" t="str">
        <f>IF(B4="ФГТ",VLOOKUP(F4,'[1]Науч.спец-ФГОС-кафедра'!$A$1:$B$52,2,0),VLOOKUP(F4,'[1]ФГОС ВПО-ФГОС ВО'!$A$2:$B$129,2,0))</f>
        <v>Архитектура</v>
      </c>
      <c r="K4" s="13" t="s">
        <v>47</v>
      </c>
      <c r="L4" s="2">
        <v>2020</v>
      </c>
      <c r="M4" s="14">
        <f t="shared" ca="1" si="3"/>
        <v>5</v>
      </c>
      <c r="N4" s="2" t="str">
        <f>VLOOKUP(P4,[1]Кафедры!$A$2:$E$499,5,0)</f>
        <v>ИСАиИ</v>
      </c>
      <c r="O4" s="2" t="s">
        <v>48</v>
      </c>
      <c r="P4" s="2">
        <v>5</v>
      </c>
      <c r="Q4" s="2" t="str">
        <f>VLOOKUP(P4,[1]Кафедры!$A$2:$D$499,3,0)</f>
        <v>АиИИ</v>
      </c>
      <c r="R4" s="2" t="str">
        <f>VLOOKUP(P4,[1]Кафедры!$A$2:$D$499,4,0)</f>
        <v>Ульчицкий О.А.</v>
      </c>
      <c r="S4" s="15" t="s">
        <v>38</v>
      </c>
      <c r="T4" s="2"/>
      <c r="U4" s="16" t="s">
        <v>39</v>
      </c>
      <c r="V4" s="17">
        <v>44075</v>
      </c>
      <c r="W4" s="2" t="s">
        <v>49</v>
      </c>
      <c r="X4" s="17">
        <f t="shared" si="4"/>
        <v>45900</v>
      </c>
      <c r="Y4" s="2" t="str">
        <f>IFERROR(IF(B4="ФГОС ВО",VLOOKUP(E4,'[1]Науч.спец-ФГОС-кафедра'!$G$3:$H$52,2,0),VLOOKUP(F4,'[1]Науч.спец-ФГОС-кафедра'!$A$3:$H$52,8,0)),"")</f>
        <v/>
      </c>
      <c r="Z4" s="18">
        <v>20</v>
      </c>
      <c r="AA4" s="12" t="str">
        <f>IF(B4="ФГОС 3++",VLOOKUP(F4,'[1]Справочник ФГОС ВО'!$C$2:$K$126,9,0),"")</f>
        <v>Добавлена</v>
      </c>
      <c r="AB4" s="20"/>
      <c r="AC4" s="6" t="str">
        <f>IF(AND(G4="асп",B4="ФГОС ВО"),VLOOKUP(K4,'[1]Науч.спец-ФГОС-кафедра'!$F$2:$S$52,14,0),"")</f>
        <v/>
      </c>
      <c r="AD4" s="14">
        <f t="shared" si="5"/>
        <v>2025</v>
      </c>
      <c r="AE4" s="14"/>
      <c r="AF4" s="6"/>
    </row>
    <row r="5" spans="1:32" ht="13.9" customHeight="1">
      <c r="A5" s="5" t="str">
        <f t="shared" si="0"/>
        <v>07.00.00</v>
      </c>
      <c r="B5" s="6" t="s">
        <v>32</v>
      </c>
      <c r="C5" s="7" t="str">
        <f t="shared" si="1"/>
        <v>17.03.21</v>
      </c>
      <c r="D5" s="8">
        <f t="shared" si="2"/>
        <v>5</v>
      </c>
      <c r="E5" s="9">
        <f>IFERROR(VLOOKUP(F5,'[1]ФГОС ВПО-ФГОС ВО'!$A$2:$C$111,3,0),IF(B5="ФГОС ВО",VLOOKUP([1]Группы!K5,'[1]Науч.спец-ФГОС-кафедра'!$F$3:$G$52,2,0),VLOOKUP(J5,'[1]Науч.спец-ФГОС-кафедра'!$B$3:$G$52,6,0)))</f>
        <v>270100</v>
      </c>
      <c r="F5" s="10" t="s">
        <v>45</v>
      </c>
      <c r="G5" s="11" t="s">
        <v>34</v>
      </c>
      <c r="H5" s="12" t="s">
        <v>50</v>
      </c>
      <c r="I5" s="12" t="s">
        <v>50</v>
      </c>
      <c r="J5" s="13" t="str">
        <f>IF(B5="ФГТ",VLOOKUP(F5,'[1]Науч.спец-ФГОС-кафедра'!$A$1:$B$52,2,0),VLOOKUP(F5,'[1]ФГОС ВПО-ФГОС ВО'!$A$2:$B$129,2,0))</f>
        <v>Архитектура</v>
      </c>
      <c r="K5" s="13" t="s">
        <v>47</v>
      </c>
      <c r="L5" s="2">
        <v>2021</v>
      </c>
      <c r="M5" s="14">
        <f t="shared" ca="1" si="3"/>
        <v>4</v>
      </c>
      <c r="N5" s="2" t="str">
        <f>VLOOKUP(P5,[1]Кафедры!$A$2:$E$499,5,0)</f>
        <v>ИСАиИ</v>
      </c>
      <c r="O5" s="2" t="s">
        <v>48</v>
      </c>
      <c r="P5" s="2">
        <v>5</v>
      </c>
      <c r="Q5" s="2" t="str">
        <f>VLOOKUP(P5,[1]Кафедры!$A$2:$D$499,3,0)</f>
        <v>АиИИ</v>
      </c>
      <c r="R5" s="2" t="str">
        <f>VLOOKUP(P5,[1]Кафедры!$A$2:$D$499,4,0)</f>
        <v>Ульчицкий О.А.</v>
      </c>
      <c r="S5" s="15" t="s">
        <v>38</v>
      </c>
      <c r="T5" s="2"/>
      <c r="U5" s="16" t="s">
        <v>39</v>
      </c>
      <c r="V5" s="17">
        <v>44440</v>
      </c>
      <c r="W5" s="2" t="s">
        <v>49</v>
      </c>
      <c r="X5" s="17">
        <f t="shared" si="4"/>
        <v>46265</v>
      </c>
      <c r="Y5" s="2" t="str">
        <f>IFERROR(IF(B5="ФГОС ВО",VLOOKUP(E5,'[1]Науч.спец-ФГОС-кафедра'!$G$3:$H$52,2,0),VLOOKUP(F5,'[1]Науч.спец-ФГОС-кафедра'!$A$3:$H$52,8,0)),"")</f>
        <v/>
      </c>
      <c r="Z5" s="18">
        <v>28</v>
      </c>
      <c r="AA5" s="12" t="str">
        <f>IF(B5="ФГОС 3++",VLOOKUP(F5,'[1]Справочник ФГОС ВО'!$C$2:$K$126,9,0),"")</f>
        <v>Добавлена</v>
      </c>
      <c r="AB5" s="20"/>
      <c r="AC5" s="6" t="str">
        <f>IF(AND(G5="асп",B5="ФГОС ВО"),VLOOKUP(K5,'[1]Науч.спец-ФГОС-кафедра'!$F$2:$S$52,14,0),"")</f>
        <v/>
      </c>
      <c r="AD5" s="14">
        <f t="shared" si="5"/>
        <v>2026</v>
      </c>
      <c r="AE5" s="14"/>
      <c r="AF5" s="6"/>
    </row>
    <row r="6" spans="1:32" ht="30">
      <c r="A6" s="5" t="str">
        <f t="shared" si="0"/>
        <v>08.00.00</v>
      </c>
      <c r="B6" s="6" t="s">
        <v>32</v>
      </c>
      <c r="C6" s="7" t="str">
        <f t="shared" si="1"/>
        <v>17.03.21</v>
      </c>
      <c r="D6" s="8">
        <f t="shared" si="2"/>
        <v>5</v>
      </c>
      <c r="E6" s="9">
        <f>IFERROR(VLOOKUP(F6,'[1]ФГОС ВПО-ФГОС ВО'!$A$2:$C$111,3,0),IF(B6="ФГОС ВО",VLOOKUP([1]Группы!K6,'[1]Науч.спец-ФГОС-кафедра'!$F$3:$G$52,2,0),VLOOKUP(J6,'[1]Науч.спец-ФГОС-кафедра'!$B$3:$G$52,6,0)))</f>
        <v>270800</v>
      </c>
      <c r="F6" s="10" t="s">
        <v>51</v>
      </c>
      <c r="G6" s="11" t="s">
        <v>34</v>
      </c>
      <c r="H6" s="12" t="s">
        <v>52</v>
      </c>
      <c r="I6" s="12" t="s">
        <v>52</v>
      </c>
      <c r="J6" s="13" t="str">
        <f>IF(B6="ФГТ",VLOOKUP(F6,'[1]Науч.спец-ФГОС-кафедра'!$A$1:$B$52,2,0),VLOOKUP(F6,'[1]ФГОС ВПО-ФГОС ВО'!$A$2:$B$129,2,0))</f>
        <v>Строительство</v>
      </c>
      <c r="K6" s="21" t="s">
        <v>53</v>
      </c>
      <c r="L6" s="2">
        <v>2021</v>
      </c>
      <c r="M6" s="14">
        <f t="shared" ca="1" si="3"/>
        <v>4</v>
      </c>
      <c r="N6" s="2" t="str">
        <f>VLOOKUP(P6,[1]Кафедры!$A$2:$E$499,5,0)</f>
        <v>ИСАиИ</v>
      </c>
      <c r="O6" s="2" t="s">
        <v>48</v>
      </c>
      <c r="P6" s="2">
        <v>62</v>
      </c>
      <c r="Q6" s="2" t="str">
        <f>VLOOKUP(P6,[1]Кафедры!$A$2:$D$499,3,0)</f>
        <v>УиИС</v>
      </c>
      <c r="R6" s="2" t="str">
        <f>VLOOKUP(P6,[1]Кафедры!$A$2:$D$499,4,0)</f>
        <v>Суровцов М.М.</v>
      </c>
      <c r="S6" s="15" t="s">
        <v>38</v>
      </c>
      <c r="T6" s="2"/>
      <c r="U6" s="16" t="s">
        <v>39</v>
      </c>
      <c r="V6" s="17">
        <v>44440</v>
      </c>
      <c r="W6" s="2" t="s">
        <v>40</v>
      </c>
      <c r="X6" s="17">
        <f t="shared" si="4"/>
        <v>45900</v>
      </c>
      <c r="Y6" s="2" t="str">
        <f>IFERROR(IF(B6="ФГОС ВО",VLOOKUP(E6,'[1]Науч.спец-ФГОС-кафедра'!$G$3:$H$52,2,0),VLOOKUP(F6,'[1]Науч.спец-ФГОС-кафедра'!$A$3:$H$52,8,0)),"")</f>
        <v/>
      </c>
      <c r="Z6" s="18">
        <v>13</v>
      </c>
      <c r="AA6" s="12" t="str">
        <f>IF(B6="ФГОС 3++",VLOOKUP(F6,'[1]Справочник ФГОС ВО'!$C$2:$K$126,9,0),"")</f>
        <v>Актуализировано</v>
      </c>
      <c r="AB6" s="20"/>
      <c r="AC6" s="6" t="str">
        <f>IF(AND(G6="асп",B6="ФГОС ВО"),VLOOKUP(K6,'[1]Науч.спец-ФГОС-кафедра'!$F$2:$S$52,14,0),"")</f>
        <v/>
      </c>
      <c r="AD6" s="14">
        <f t="shared" si="5"/>
        <v>2025</v>
      </c>
      <c r="AE6" s="14"/>
      <c r="AF6" s="6"/>
    </row>
    <row r="7" spans="1:32" ht="26.45" customHeight="1">
      <c r="A7" s="5" t="str">
        <f t="shared" si="0"/>
        <v>08.00.00</v>
      </c>
      <c r="B7" s="6" t="s">
        <v>32</v>
      </c>
      <c r="C7" s="7" t="str">
        <f t="shared" si="1"/>
        <v>17.03.21</v>
      </c>
      <c r="D7" s="8">
        <f t="shared" si="2"/>
        <v>5</v>
      </c>
      <c r="E7" s="9">
        <f>IFERROR(VLOOKUP(F7,'[1]ФГОС ВПО-ФГОС ВО'!$A$2:$C$111,3,0),IF(B7="ФГОС ВО",VLOOKUP([1]Группы!K7,'[1]Науч.спец-ФГОС-кафедра'!$F$3:$G$52,2,0),VLOOKUP(J7,'[1]Науч.спец-ФГОС-кафедра'!$B$3:$G$52,6,0)))</f>
        <v>270800</v>
      </c>
      <c r="F7" s="10" t="s">
        <v>51</v>
      </c>
      <c r="G7" s="11" t="s">
        <v>34</v>
      </c>
      <c r="H7" s="12" t="s">
        <v>54</v>
      </c>
      <c r="I7" s="12" t="s">
        <v>54</v>
      </c>
      <c r="J7" s="13" t="str">
        <f>IF(B7="ФГТ",VLOOKUP(F7,'[1]Науч.спец-ФГОС-кафедра'!$A$1:$B$52,2,0),VLOOKUP(F7,'[1]ФГОС ВПО-ФГОС ВО'!$A$2:$B$129,2,0))</f>
        <v>Строительство</v>
      </c>
      <c r="K7" s="21" t="s">
        <v>53</v>
      </c>
      <c r="L7" s="2">
        <v>2021</v>
      </c>
      <c r="M7" s="14">
        <f t="shared" ca="1" si="3"/>
        <v>4</v>
      </c>
      <c r="N7" s="2" t="str">
        <f>VLOOKUP(P7,[1]Кафедры!$A$2:$E$499,5,0)</f>
        <v>ИСАиИ</v>
      </c>
      <c r="O7" s="2" t="s">
        <v>55</v>
      </c>
      <c r="P7" s="2">
        <v>62</v>
      </c>
      <c r="Q7" s="2" t="str">
        <f>VLOOKUP(P7,[1]Кафедры!$A$2:$D$499,3,0)</f>
        <v>УиИС</v>
      </c>
      <c r="R7" s="2" t="str">
        <f>VLOOKUP(P7,[1]Кафедры!$A$2:$D$499,4,0)</f>
        <v>Суровцов М.М.</v>
      </c>
      <c r="S7" s="15" t="s">
        <v>56</v>
      </c>
      <c r="T7" s="2"/>
      <c r="U7" s="16" t="s">
        <v>39</v>
      </c>
      <c r="V7" s="17">
        <v>44470</v>
      </c>
      <c r="W7" s="2" t="s">
        <v>57</v>
      </c>
      <c r="X7" s="17">
        <f t="shared" si="4"/>
        <v>46265</v>
      </c>
      <c r="Y7" s="2" t="str">
        <f>IFERROR(IF(B7="ФГОС ВО",VLOOKUP(E7,'[1]Науч.спец-ФГОС-кафедра'!$G$3:$H$52,2,0),VLOOKUP(F7,'[1]Науч.спец-ФГОС-кафедра'!$A$3:$H$52,8,0)),"")</f>
        <v/>
      </c>
      <c r="Z7" s="18">
        <v>6</v>
      </c>
      <c r="AA7" s="12" t="str">
        <f>IF(B7="ФГОС 3++",VLOOKUP(F7,'[1]Справочник ФГОС ВО'!$C$2:$K$126,9,0),"")</f>
        <v>Актуализировано</v>
      </c>
      <c r="AB7" s="20"/>
      <c r="AC7" s="6" t="str">
        <f>IF(AND(G7="асп",B7="ФГОС ВО"),VLOOKUP(K7,'[1]Науч.спец-ФГОС-кафедра'!$F$2:$S$52,14,0),"")</f>
        <v/>
      </c>
      <c r="AD7" s="14">
        <f t="shared" si="5"/>
        <v>2026</v>
      </c>
      <c r="AE7" s="14"/>
      <c r="AF7" s="6"/>
    </row>
    <row r="8" spans="1:32" ht="26.45" customHeight="1">
      <c r="A8" s="5" t="str">
        <f t="shared" si="0"/>
        <v>08.00.00</v>
      </c>
      <c r="B8" s="6" t="s">
        <v>32</v>
      </c>
      <c r="C8" s="7" t="str">
        <f t="shared" si="1"/>
        <v>17.03.21</v>
      </c>
      <c r="D8" s="8">
        <f t="shared" si="2"/>
        <v>5</v>
      </c>
      <c r="E8" s="9">
        <f>IFERROR(VLOOKUP(F8,'[1]ФГОС ВПО-ФГОС ВО'!$A$2:$C$111,3,0),IF(B8="ФГОС ВО",VLOOKUP([1]Группы!K8,'[1]Науч.спец-ФГОС-кафедра'!$F$3:$G$52,2,0),VLOOKUP(J8,'[1]Науч.спец-ФГОС-кафедра'!$B$3:$G$52,6,0)))</f>
        <v>270800</v>
      </c>
      <c r="F8" s="10" t="s">
        <v>51</v>
      </c>
      <c r="G8" s="11" t="s">
        <v>34</v>
      </c>
      <c r="H8" s="12" t="s">
        <v>58</v>
      </c>
      <c r="I8" s="12" t="s">
        <v>58</v>
      </c>
      <c r="J8" s="13" t="str">
        <f>IF(B8="ФГТ",VLOOKUP(F8,'[1]Науч.спец-ФГОС-кафедра'!$A$1:$B$52,2,0),VLOOKUP(F8,'[1]ФГОС ВПО-ФГОС ВО'!$A$2:$B$129,2,0))</f>
        <v>Строительство</v>
      </c>
      <c r="K8" s="21" t="s">
        <v>59</v>
      </c>
      <c r="L8" s="2">
        <v>2021</v>
      </c>
      <c r="M8" s="14">
        <f t="shared" ca="1" si="3"/>
        <v>4</v>
      </c>
      <c r="N8" s="2" t="str">
        <f>VLOOKUP(P8,[1]Кафедры!$A$2:$E$499,5,0)</f>
        <v>ИСАиИ</v>
      </c>
      <c r="O8" s="2" t="s">
        <v>48</v>
      </c>
      <c r="P8" s="2">
        <v>42</v>
      </c>
      <c r="Q8" s="2" t="str">
        <f>VLOOKUP(P8,[1]Кафедры!$A$2:$D$499,3,0)</f>
        <v>ПиСЗ</v>
      </c>
      <c r="R8" s="2" t="str">
        <f>VLOOKUP(P8,[1]Кафедры!$A$2:$D$499,4,0)</f>
        <v>Наркевич М.Ю.</v>
      </c>
      <c r="S8" s="15" t="s">
        <v>38</v>
      </c>
      <c r="T8" s="2"/>
      <c r="U8" s="16" t="s">
        <v>39</v>
      </c>
      <c r="V8" s="17">
        <v>44440</v>
      </c>
      <c r="W8" s="2" t="s">
        <v>40</v>
      </c>
      <c r="X8" s="17">
        <f t="shared" si="4"/>
        <v>45900</v>
      </c>
      <c r="Y8" s="2" t="str">
        <f>IFERROR(IF(B8="ФГОС ВО",VLOOKUP(E8,'[1]Науч.спец-ФГОС-кафедра'!$G$3:$H$52,2,0),VLOOKUP(F8,'[1]Науч.спец-ФГОС-кафедра'!$A$3:$H$52,8,0)),"")</f>
        <v/>
      </c>
      <c r="Z8" s="18">
        <v>27</v>
      </c>
      <c r="AA8" s="12" t="str">
        <f>IF(B8="ФГОС 3++",VLOOKUP(F8,'[1]Справочник ФГОС ВО'!$C$2:$K$126,9,0),"")</f>
        <v>Актуализировано</v>
      </c>
      <c r="AB8" s="20"/>
      <c r="AC8" s="6" t="str">
        <f>IF(AND(G8="асп",B8="ФГОС ВО"),VLOOKUP(K8,'[1]Науч.спец-ФГОС-кафедра'!$F$2:$S$52,14,0),"")</f>
        <v/>
      </c>
      <c r="AD8" s="14">
        <f t="shared" si="5"/>
        <v>2025</v>
      </c>
      <c r="AE8" s="14"/>
      <c r="AF8" s="6"/>
    </row>
    <row r="9" spans="1:32" ht="26.45" customHeight="1">
      <c r="A9" s="5" t="str">
        <f t="shared" si="0"/>
        <v>08.00.00</v>
      </c>
      <c r="B9" s="6" t="s">
        <v>32</v>
      </c>
      <c r="C9" s="7" t="str">
        <f t="shared" si="1"/>
        <v>17.03.21</v>
      </c>
      <c r="D9" s="8">
        <f t="shared" si="2"/>
        <v>5</v>
      </c>
      <c r="E9" s="9">
        <f>IFERROR(VLOOKUP(F9,'[1]ФГОС ВПО-ФГОС ВО'!$A$2:$C$111,3,0),IF(B9="ФГОС ВО",VLOOKUP([1]Группы!K9,'[1]Науч.спец-ФГОС-кафедра'!$F$3:$G$52,2,0),VLOOKUP(J9,'[1]Науч.спец-ФГОС-кафедра'!$B$3:$G$52,6,0)))</f>
        <v>270800</v>
      </c>
      <c r="F9" s="10" t="s">
        <v>51</v>
      </c>
      <c r="G9" s="11" t="s">
        <v>34</v>
      </c>
      <c r="H9" s="12" t="s">
        <v>60</v>
      </c>
      <c r="I9" s="12" t="s">
        <v>60</v>
      </c>
      <c r="J9" s="13" t="str">
        <f>IF(B9="ФГТ",VLOOKUP(F9,'[1]Науч.спец-ФГОС-кафедра'!$A$1:$B$52,2,0),VLOOKUP(F9,'[1]ФГОС ВПО-ФГОС ВО'!$A$2:$B$129,2,0))</f>
        <v>Строительство</v>
      </c>
      <c r="K9" s="21" t="s">
        <v>61</v>
      </c>
      <c r="L9" s="2">
        <v>2021</v>
      </c>
      <c r="M9" s="14">
        <f t="shared" ca="1" si="3"/>
        <v>4</v>
      </c>
      <c r="N9" s="2" t="str">
        <f>VLOOKUP(P9,[1]Кафедры!$A$2:$E$499,5,0)</f>
        <v>ИСАиИ</v>
      </c>
      <c r="O9" s="2" t="s">
        <v>48</v>
      </c>
      <c r="P9" s="2">
        <v>42</v>
      </c>
      <c r="Q9" s="2" t="str">
        <f>VLOOKUP(P9,[1]Кафедры!$A$2:$D$499,3,0)</f>
        <v>ПиСЗ</v>
      </c>
      <c r="R9" s="2" t="str">
        <f>VLOOKUP(P9,[1]Кафедры!$A$2:$D$499,4,0)</f>
        <v>Наркевич М.Ю.</v>
      </c>
      <c r="S9" s="15" t="s">
        <v>38</v>
      </c>
      <c r="T9" s="2"/>
      <c r="U9" s="16" t="s">
        <v>39</v>
      </c>
      <c r="V9" s="17">
        <v>44440</v>
      </c>
      <c r="W9" s="2" t="s">
        <v>40</v>
      </c>
      <c r="X9" s="17">
        <f t="shared" si="4"/>
        <v>45900</v>
      </c>
      <c r="Y9" s="2" t="str">
        <f>IFERROR(IF(B9="ФГОС ВО",VLOOKUP(E9,'[1]Науч.спец-ФГОС-кафедра'!$G$3:$H$52,2,0),VLOOKUP(F9,'[1]Науч.спец-ФГОС-кафедра'!$A$3:$H$52,8,0)),"")</f>
        <v/>
      </c>
      <c r="Z9" s="18">
        <v>12</v>
      </c>
      <c r="AA9" s="12" t="str">
        <f>IF(B9="ФГОС 3++",VLOOKUP(F9,'[1]Справочник ФГОС ВО'!$C$2:$K$126,9,0),"")</f>
        <v>Актуализировано</v>
      </c>
      <c r="AB9" s="20"/>
      <c r="AC9" s="6" t="str">
        <f>IF(AND(G9="асп",B9="ФГОС ВО"),VLOOKUP(K9,'[1]Науч.спец-ФГОС-кафедра'!$F$2:$S$52,14,0),"")</f>
        <v/>
      </c>
      <c r="AD9" s="14">
        <f t="shared" si="5"/>
        <v>2025</v>
      </c>
      <c r="AE9" s="14"/>
      <c r="AF9" s="6"/>
    </row>
    <row r="10" spans="1:32" ht="13.9" customHeight="1">
      <c r="A10" s="5" t="str">
        <f t="shared" si="0"/>
        <v>08.00.00</v>
      </c>
      <c r="B10" s="6" t="s">
        <v>32</v>
      </c>
      <c r="C10" s="7" t="str">
        <f t="shared" si="1"/>
        <v>17.03.21</v>
      </c>
      <c r="D10" s="8">
        <f t="shared" si="2"/>
        <v>5</v>
      </c>
      <c r="E10" s="9">
        <f>IFERROR(VLOOKUP(F10,'[1]ФГОС ВПО-ФГОС ВО'!$A$2:$C$111,3,0),IF(B10="ФГОС ВО",VLOOKUP([1]Группы!K10,'[1]Науч.спец-ФГОС-кафедра'!$F$3:$G$52,2,0),VLOOKUP(J10,'[1]Науч.спец-ФГОС-кафедра'!$B$3:$G$52,6,0)))</f>
        <v>270800</v>
      </c>
      <c r="F10" s="10" t="s">
        <v>51</v>
      </c>
      <c r="G10" s="11" t="s">
        <v>34</v>
      </c>
      <c r="H10" s="12" t="s">
        <v>62</v>
      </c>
      <c r="I10" s="12" t="s">
        <v>62</v>
      </c>
      <c r="J10" s="13" t="str">
        <f>IF(B10="ФГТ",VLOOKUP(F10,'[1]Науч.спец-ФГОС-кафедра'!$A$1:$B$52,2,0),VLOOKUP(F10,'[1]ФГОС ВПО-ФГОС ВО'!$A$2:$B$129,2,0))</f>
        <v>Строительство</v>
      </c>
      <c r="K10" s="21" t="s">
        <v>61</v>
      </c>
      <c r="L10" s="2">
        <v>2021</v>
      </c>
      <c r="M10" s="14">
        <f t="shared" ca="1" si="3"/>
        <v>4</v>
      </c>
      <c r="N10" s="2" t="str">
        <f>VLOOKUP(P10,[1]Кафедры!$A$2:$E$499,5,0)</f>
        <v>ИСАиИ</v>
      </c>
      <c r="O10" s="2" t="s">
        <v>55</v>
      </c>
      <c r="P10" s="2">
        <v>42</v>
      </c>
      <c r="Q10" s="2" t="str">
        <f>VLOOKUP(P10,[1]Кафедры!$A$2:$D$499,3,0)</f>
        <v>ПиСЗ</v>
      </c>
      <c r="R10" s="2" t="str">
        <f>VLOOKUP(P10,[1]Кафедры!$A$2:$D$499,4,0)</f>
        <v>Наркевич М.Ю.</v>
      </c>
      <c r="S10" s="15" t="s">
        <v>56</v>
      </c>
      <c r="T10" s="2"/>
      <c r="U10" s="16" t="s">
        <v>39</v>
      </c>
      <c r="V10" s="17">
        <v>44470</v>
      </c>
      <c r="W10" s="2" t="s">
        <v>57</v>
      </c>
      <c r="X10" s="17">
        <f t="shared" si="4"/>
        <v>46265</v>
      </c>
      <c r="Y10" s="2" t="str">
        <f>IFERROR(IF(B10="ФГОС ВО",VLOOKUP(E10,'[1]Науч.спец-ФГОС-кафедра'!$G$3:$H$52,2,0),VLOOKUP(F10,'[1]Науч.спец-ФГОС-кафедра'!$A$3:$H$52,8,0)),"")</f>
        <v/>
      </c>
      <c r="Z10" s="18">
        <v>19</v>
      </c>
      <c r="AA10" s="12" t="str">
        <f>IF(B10="ФГОС 3++",VLOOKUP(F10,'[1]Справочник ФГОС ВО'!$C$2:$K$126,9,0),"")</f>
        <v>Актуализировано</v>
      </c>
      <c r="AB10" s="20"/>
      <c r="AC10" s="6" t="str">
        <f>IF(AND(G10="асп",B10="ФГОС ВО"),VLOOKUP(K10,'[1]Науч.спец-ФГОС-кафедра'!$F$2:$S$52,14,0),"")</f>
        <v/>
      </c>
      <c r="AD10" s="14">
        <f t="shared" si="5"/>
        <v>2026</v>
      </c>
      <c r="AE10" s="14"/>
      <c r="AF10" s="6"/>
    </row>
    <row r="11" spans="1:32" ht="27.6" customHeight="1">
      <c r="A11" s="5" t="str">
        <f t="shared" si="0"/>
        <v>08.00.00</v>
      </c>
      <c r="B11" s="6" t="s">
        <v>32</v>
      </c>
      <c r="C11" s="7" t="str">
        <f t="shared" si="1"/>
        <v>27.02.19</v>
      </c>
      <c r="D11" s="8">
        <f t="shared" si="2"/>
        <v>2</v>
      </c>
      <c r="E11" s="9" t="str">
        <f>IFERROR(VLOOKUP(F11,'[1]ФГОС ВПО-ФГОС ВО'!$A$2:$C$111,3,0),IF(B11="ФГОС ВО",VLOOKUP([1]Группы!K11,'[1]Науч.спец-ФГОС-кафедра'!$F$3:$G$52,2,0),VLOOKUP(J11,'[1]Науч.спец-ФГОС-кафедра'!$B$3:$G$52,6,0)))</f>
        <v>271101</v>
      </c>
      <c r="F11" s="10" t="s">
        <v>63</v>
      </c>
      <c r="G11" s="11" t="s">
        <v>64</v>
      </c>
      <c r="H11" s="12" t="s">
        <v>65</v>
      </c>
      <c r="I11" s="12" t="s">
        <v>66</v>
      </c>
      <c r="J11" s="13" t="str">
        <f>IF(B11="ФГТ",VLOOKUP(F11,'[1]Науч.спец-ФГОС-кафедра'!$A$1:$B$52,2,0),VLOOKUP(F11,'[1]ФГОС ВПО-ФГОС ВО'!$A$2:$B$129,2,0))</f>
        <v>Строительство уникальных зданий и сооружений</v>
      </c>
      <c r="K11" s="13" t="s">
        <v>67</v>
      </c>
      <c r="L11" s="2">
        <v>2019</v>
      </c>
      <c r="M11" s="14">
        <f t="shared" ca="1" si="3"/>
        <v>6</v>
      </c>
      <c r="N11" s="2" t="str">
        <f>VLOOKUP(P11,[1]Кафедры!$A$2:$E$499,5,0)</f>
        <v>ИСАиИ</v>
      </c>
      <c r="O11" s="2" t="s">
        <v>48</v>
      </c>
      <c r="P11" s="2">
        <v>42</v>
      </c>
      <c r="Q11" s="2" t="str">
        <f>VLOOKUP(P11,[1]Кафедры!$A$2:$D$499,3,0)</f>
        <v>ПиСЗ</v>
      </c>
      <c r="R11" s="2" t="str">
        <f>VLOOKUP(P11,[1]Кафедры!$A$2:$D$499,4,0)</f>
        <v>Наркевич М.Ю.</v>
      </c>
      <c r="S11" s="15" t="s">
        <v>38</v>
      </c>
      <c r="T11" s="2"/>
      <c r="U11" s="16" t="s">
        <v>39</v>
      </c>
      <c r="V11" s="17">
        <v>43709</v>
      </c>
      <c r="W11" s="2" t="s">
        <v>68</v>
      </c>
      <c r="X11" s="17">
        <f t="shared" si="4"/>
        <v>45900</v>
      </c>
      <c r="Y11" s="2" t="str">
        <f>IFERROR(IF(B11="ФГОС ВО",VLOOKUP(E11,'[1]Науч.спец-ФГОС-кафедра'!$G$3:$H$52,2,0),VLOOKUP(F11,'[1]Науч.спец-ФГОС-кафедра'!$A$3:$H$52,8,0)),"")</f>
        <v/>
      </c>
      <c r="Z11" s="18">
        <v>10</v>
      </c>
      <c r="AA11" s="12" t="str">
        <f>IF(B11="ФГОС 3++",VLOOKUP(F11,'[1]Справочник ФГОС ВО'!$C$2:$K$126,9,0),"")</f>
        <v>Актуализировано</v>
      </c>
      <c r="AB11" s="20"/>
      <c r="AC11" s="6" t="str">
        <f>IF(AND(G11="асп",B11="ФГОС ВО"),VLOOKUP(K11,'[1]Науч.спец-ФГОС-кафедра'!$F$2:$S$52,14,0),"")</f>
        <v/>
      </c>
      <c r="AD11" s="14">
        <f t="shared" si="5"/>
        <v>2025</v>
      </c>
      <c r="AE11" s="14"/>
      <c r="AF11" s="6"/>
    </row>
    <row r="12" spans="1:32" ht="25.5" customHeight="1">
      <c r="A12" s="5" t="str">
        <f t="shared" si="0"/>
        <v>08.00.00</v>
      </c>
      <c r="B12" s="6" t="s">
        <v>32</v>
      </c>
      <c r="C12" s="7" t="str">
        <f t="shared" si="1"/>
        <v>26.02.20</v>
      </c>
      <c r="D12" s="8">
        <f t="shared" si="2"/>
        <v>4</v>
      </c>
      <c r="E12" s="9" t="str">
        <f>IFERROR(VLOOKUP(F12,'[1]ФГОС ВПО-ФГОС ВО'!$A$2:$C$111,3,0),IF(B12="ФГОС ВО",VLOOKUP([1]Группы!K12,'[1]Науч.спец-ФГОС-кафедра'!$F$3:$G$52,2,0),VLOOKUP(J12,'[1]Науч.спец-ФГОС-кафедра'!$B$3:$G$52,6,0)))</f>
        <v>271101</v>
      </c>
      <c r="F12" s="10" t="s">
        <v>63</v>
      </c>
      <c r="G12" s="11" t="s">
        <v>64</v>
      </c>
      <c r="H12" s="12" t="s">
        <v>69</v>
      </c>
      <c r="I12" s="12" t="s">
        <v>69</v>
      </c>
      <c r="J12" s="13" t="str">
        <f>IF(B12="ФГТ",VLOOKUP(F12,'[1]Науч.спец-ФГОС-кафедра'!$A$1:$B$52,2,0),VLOOKUP(F12,'[1]ФГОС ВПО-ФГОС ВО'!$A$2:$B$129,2,0))</f>
        <v>Строительство уникальных зданий и сооружений</v>
      </c>
      <c r="K12" s="13" t="s">
        <v>67</v>
      </c>
      <c r="L12" s="2">
        <v>2020</v>
      </c>
      <c r="M12" s="14">
        <f t="shared" ca="1" si="3"/>
        <v>5</v>
      </c>
      <c r="N12" s="2" t="str">
        <f>VLOOKUP(P12,[1]Кафедры!$A$2:$E$499,5,0)</f>
        <v>ИСАиИ</v>
      </c>
      <c r="O12" s="2" t="s">
        <v>48</v>
      </c>
      <c r="P12" s="2">
        <v>42</v>
      </c>
      <c r="Q12" s="2" t="str">
        <f>VLOOKUP(P12,[1]Кафедры!$A$2:$D$499,3,0)</f>
        <v>ПиСЗ</v>
      </c>
      <c r="R12" s="2" t="str">
        <f>VLOOKUP(P12,[1]Кафедры!$A$2:$D$499,4,0)</f>
        <v>Наркевич М.Ю.</v>
      </c>
      <c r="S12" s="15" t="s">
        <v>38</v>
      </c>
      <c r="T12" s="2"/>
      <c r="U12" s="16" t="s">
        <v>39</v>
      </c>
      <c r="V12" s="17">
        <v>44075</v>
      </c>
      <c r="W12" s="2" t="s">
        <v>68</v>
      </c>
      <c r="X12" s="17">
        <f t="shared" si="4"/>
        <v>46265</v>
      </c>
      <c r="Y12" s="2" t="str">
        <f>IFERROR(IF(B12="ФГОС ВО",VLOOKUP(E12,'[1]Науч.спец-ФГОС-кафедра'!$G$3:$H$52,2,0),VLOOKUP(F12,'[1]Науч.спец-ФГОС-кафедра'!$A$3:$H$52,8,0)),"")</f>
        <v/>
      </c>
      <c r="Z12" s="18">
        <v>9</v>
      </c>
      <c r="AA12" s="12" t="str">
        <f>IF(B12="ФГОС 3++",VLOOKUP(F12,'[1]Справочник ФГОС ВО'!$C$2:$K$126,9,0),"")</f>
        <v>Актуализировано</v>
      </c>
      <c r="AB12" s="20"/>
      <c r="AC12" s="6" t="str">
        <f>IF(AND(G12="асп",B12="ФГОС ВО"),VLOOKUP(K12,'[1]Науч.спец-ФГОС-кафедра'!$F$2:$S$52,14,0),"")</f>
        <v/>
      </c>
      <c r="AD12" s="14">
        <f t="shared" si="5"/>
        <v>2026</v>
      </c>
      <c r="AE12" s="14"/>
      <c r="AF12" s="6"/>
    </row>
    <row r="13" spans="1:32" ht="79.150000000000006" customHeight="1">
      <c r="A13" s="5" t="str">
        <f t="shared" si="0"/>
        <v>09.00.00</v>
      </c>
      <c r="B13" s="6" t="s">
        <v>32</v>
      </c>
      <c r="C13" s="7" t="str">
        <f t="shared" si="1"/>
        <v>26.02.20</v>
      </c>
      <c r="D13" s="8">
        <f t="shared" si="2"/>
        <v>4</v>
      </c>
      <c r="E13" s="9">
        <f>IFERROR(VLOOKUP(F13,'[1]ФГОС ВПО-ФГОС ВО'!$A$2:$C$111,3,0),IF(B13="ФГОС ВО",VLOOKUP([1]Группы!K13,'[1]Науч.спец-ФГОС-кафедра'!$F$3:$G$52,2,0),VLOOKUP(J13,'[1]Науч.спец-ФГОС-кафедра'!$B$3:$G$52,6,0)))</f>
        <v>230100</v>
      </c>
      <c r="F13" s="10" t="s">
        <v>70</v>
      </c>
      <c r="G13" s="11" t="s">
        <v>34</v>
      </c>
      <c r="H13" s="12" t="s">
        <v>71</v>
      </c>
      <c r="I13" s="12" t="s">
        <v>71</v>
      </c>
      <c r="J13" s="13" t="str">
        <f>IF(B13="ФГТ",VLOOKUP(F13,'[1]Науч.спец-ФГОС-кафедра'!$A$1:$B$52,2,0),VLOOKUP(F13,'[1]ФГОС ВПО-ФГОС ВО'!$A$2:$B$129,2,0))</f>
        <v>Информатика и вычислительная техника</v>
      </c>
      <c r="K13" s="13" t="s">
        <v>72</v>
      </c>
      <c r="L13" s="2">
        <v>2020</v>
      </c>
      <c r="M13" s="14">
        <f t="shared" ca="1" si="3"/>
        <v>5</v>
      </c>
      <c r="N13" s="2" t="str">
        <f>VLOOKUP(P13,[1]Кафедры!$A$2:$E$499,5,0)</f>
        <v>ИЭиАС</v>
      </c>
      <c r="O13" s="2" t="s">
        <v>55</v>
      </c>
      <c r="P13" s="2">
        <v>11</v>
      </c>
      <c r="Q13" s="2" t="str">
        <f>VLOOKUP(P13,[1]Кафедры!$A$2:$D$499,3,0)</f>
        <v>ВТиП</v>
      </c>
      <c r="R13" s="2" t="str">
        <f>VLOOKUP(P13,[1]Кафедры!$A$2:$D$499,4,0)</f>
        <v>Логунова О.С.</v>
      </c>
      <c r="S13" s="15" t="s">
        <v>73</v>
      </c>
      <c r="T13" s="2"/>
      <c r="U13" s="16" t="s">
        <v>39</v>
      </c>
      <c r="V13" s="17">
        <v>44105</v>
      </c>
      <c r="W13" s="2" t="s">
        <v>57</v>
      </c>
      <c r="X13" s="17">
        <f t="shared" si="4"/>
        <v>45900</v>
      </c>
      <c r="Y13" s="2" t="str">
        <f>IFERROR(IF(B13="ФГОС ВО",VLOOKUP(E13,'[1]Науч.спец-ФГОС-кафедра'!$G$3:$H$52,2,0),VLOOKUP(F13,'[1]Науч.спец-ФГОС-кафедра'!$A$3:$H$52,8,0)),"")</f>
        <v/>
      </c>
      <c r="Z13" s="22">
        <v>16</v>
      </c>
      <c r="AA13" s="12" t="str">
        <f>IF(B13="ФГОС 3++",VLOOKUP(F13,'[1]Справочник ФГОС ВО'!$C$2:$K$126,9,0),"")</f>
        <v>Алгоритмы</v>
      </c>
      <c r="AB13" s="20" t="s">
        <v>74</v>
      </c>
      <c r="AC13" s="6" t="str">
        <f>IF(AND(G13="асп",B13="ФГОС ВО"),VLOOKUP(K13,'[1]Науч.спец-ФГОС-кафедра'!$F$2:$S$52,14,0),"")</f>
        <v/>
      </c>
      <c r="AD13" s="14">
        <f t="shared" si="5"/>
        <v>2025</v>
      </c>
      <c r="AE13" s="14"/>
      <c r="AF13" s="6"/>
    </row>
    <row r="14" spans="1:32" ht="26.45" customHeight="1">
      <c r="A14" s="5" t="str">
        <f t="shared" si="0"/>
        <v>09.00.00</v>
      </c>
      <c r="B14" s="6" t="s">
        <v>32</v>
      </c>
      <c r="C14" s="7" t="str">
        <f t="shared" si="1"/>
        <v>17.03.21</v>
      </c>
      <c r="D14" s="8">
        <f t="shared" si="2"/>
        <v>5</v>
      </c>
      <c r="E14" s="9">
        <f>IFERROR(VLOOKUP(F14,'[1]ФГОС ВПО-ФГОС ВО'!$A$2:$C$111,3,0),IF(B14="ФГОС ВО",VLOOKUP([1]Группы!K14,'[1]Науч.спец-ФГОС-кафедра'!$F$3:$G$52,2,0),VLOOKUP(J14,'[1]Науч.спец-ФГОС-кафедра'!$B$3:$G$52,6,0)))</f>
        <v>230100</v>
      </c>
      <c r="F14" s="10" t="s">
        <v>70</v>
      </c>
      <c r="G14" s="11" t="s">
        <v>34</v>
      </c>
      <c r="H14" s="23" t="s">
        <v>75</v>
      </c>
      <c r="I14" s="12" t="s">
        <v>76</v>
      </c>
      <c r="J14" s="13" t="str">
        <f>IF(B14="ФГТ",VLOOKUP(F14,'[1]Науч.спец-ФГОС-кафедра'!$A$1:$B$52,2,0),VLOOKUP(F14,'[1]ФГОС ВПО-ФГОС ВО'!$A$2:$B$129,2,0))</f>
        <v>Информатика и вычислительная техника</v>
      </c>
      <c r="K14" s="13" t="s">
        <v>72</v>
      </c>
      <c r="L14" s="2">
        <v>2021</v>
      </c>
      <c r="M14" s="14">
        <f t="shared" ca="1" si="3"/>
        <v>4</v>
      </c>
      <c r="N14" s="2" t="str">
        <f>VLOOKUP(P14,[1]Кафедры!$A$2:$E$499,5,0)</f>
        <v>ИЭиАС</v>
      </c>
      <c r="O14" s="2" t="s">
        <v>77</v>
      </c>
      <c r="P14" s="2">
        <v>11</v>
      </c>
      <c r="Q14" s="2" t="str">
        <f>VLOOKUP(P14,[1]Кафедры!$A$2:$D$499,3,0)</f>
        <v>ВТиП</v>
      </c>
      <c r="R14" s="2" t="str">
        <f>VLOOKUP(P14,[1]Кафедры!$A$2:$D$499,4,0)</f>
        <v>Логунова О.С.</v>
      </c>
      <c r="S14" s="15" t="s">
        <v>38</v>
      </c>
      <c r="T14" s="2"/>
      <c r="U14" s="16" t="s">
        <v>39</v>
      </c>
      <c r="V14" s="17">
        <v>44440</v>
      </c>
      <c r="W14" s="2" t="s">
        <v>40</v>
      </c>
      <c r="X14" s="17">
        <f t="shared" si="4"/>
        <v>45900</v>
      </c>
      <c r="Y14" s="2" t="str">
        <f>IFERROR(IF(B14="ФГОС ВО",VLOOKUP(E14,'[1]Науч.спец-ФГОС-кафедра'!$G$3:$H$52,2,0),VLOOKUP(F14,'[1]Науч.спец-ФГОС-кафедра'!$A$3:$H$52,8,0)),"")</f>
        <v/>
      </c>
      <c r="Z14" s="22">
        <v>38</v>
      </c>
      <c r="AA14" s="12" t="str">
        <f>IF(B14="ФГОС 3++",VLOOKUP(F14,'[1]Справочник ФГОС ВО'!$C$2:$K$126,9,0),"")</f>
        <v>Алгоритмы</v>
      </c>
      <c r="AB14" s="20" t="s">
        <v>74</v>
      </c>
      <c r="AC14" s="6" t="str">
        <f>IF(AND(G14="асп",B14="ФГОС ВО"),VLOOKUP(K14,'[1]Науч.спец-ФГОС-кафедра'!$F$2:$S$52,14,0),"")</f>
        <v/>
      </c>
      <c r="AD14" s="14">
        <f t="shared" si="5"/>
        <v>2025</v>
      </c>
      <c r="AE14" s="14"/>
      <c r="AF14" s="14" t="s">
        <v>78</v>
      </c>
    </row>
    <row r="15" spans="1:32" ht="24.75" customHeight="1">
      <c r="A15" s="5" t="str">
        <f t="shared" si="0"/>
        <v>09.00.00</v>
      </c>
      <c r="B15" s="6" t="s">
        <v>32</v>
      </c>
      <c r="C15" s="7" t="str">
        <f t="shared" si="1"/>
        <v>17.03.21</v>
      </c>
      <c r="D15" s="8">
        <f t="shared" si="2"/>
        <v>5</v>
      </c>
      <c r="E15" s="9">
        <f>IFERROR(VLOOKUP(F15,'[1]ФГОС ВПО-ФГОС ВО'!$A$2:$C$111,3,0),IF(B15="ФГОС ВО",VLOOKUP([1]Группы!K15,'[1]Науч.спец-ФГОС-кафедра'!$F$3:$G$52,2,0),VLOOKUP(J15,'[1]Науч.спец-ФГОС-кафедра'!$B$3:$G$52,6,0)))</f>
        <v>230100</v>
      </c>
      <c r="F15" s="10" t="s">
        <v>70</v>
      </c>
      <c r="G15" s="11" t="s">
        <v>34</v>
      </c>
      <c r="H15" s="12" t="s">
        <v>79</v>
      </c>
      <c r="I15" s="12" t="s">
        <v>79</v>
      </c>
      <c r="J15" s="13" t="str">
        <f>IF(B15="ФГТ",VLOOKUP(F15,'[1]Науч.спец-ФГОС-кафедра'!$A$1:$B$52,2,0),VLOOKUP(F15,'[1]ФГОС ВПО-ФГОС ВО'!$A$2:$B$129,2,0))</f>
        <v>Информатика и вычислительная техника</v>
      </c>
      <c r="K15" s="13" t="s">
        <v>80</v>
      </c>
      <c r="L15" s="2">
        <v>2021</v>
      </c>
      <c r="M15" s="14">
        <f t="shared" ca="1" si="3"/>
        <v>4</v>
      </c>
      <c r="N15" s="2" t="str">
        <f>VLOOKUP(P15,[1]Кафедры!$A$2:$E$499,5,0)</f>
        <v>ИЭиАС</v>
      </c>
      <c r="O15" s="2" t="s">
        <v>77</v>
      </c>
      <c r="P15" s="2">
        <v>11</v>
      </c>
      <c r="Q15" s="2" t="str">
        <f>VLOOKUP(P15,[1]Кафедры!$A$2:$D$499,3,0)</f>
        <v>ВТиП</v>
      </c>
      <c r="R15" s="2" t="str">
        <f>VLOOKUP(P15,[1]Кафедры!$A$2:$D$499,4,0)</f>
        <v>Логунова О.С.</v>
      </c>
      <c r="S15" s="15" t="s">
        <v>38</v>
      </c>
      <c r="T15" s="2"/>
      <c r="U15" s="16" t="s">
        <v>39</v>
      </c>
      <c r="V15" s="17">
        <v>44440</v>
      </c>
      <c r="W15" s="2" t="s">
        <v>40</v>
      </c>
      <c r="X15" s="17">
        <f t="shared" si="4"/>
        <v>45900</v>
      </c>
      <c r="Y15" s="2" t="str">
        <f>IFERROR(IF(B15="ФГОС ВО",VLOOKUP(E15,'[1]Науч.спец-ФГОС-кафедра'!$G$3:$H$52,2,0),VLOOKUP(F15,'[1]Науч.спец-ФГОС-кафедра'!$A$3:$H$52,8,0)),"")</f>
        <v/>
      </c>
      <c r="Z15" s="22">
        <v>24</v>
      </c>
      <c r="AA15" s="12" t="str">
        <f>IF(B15="ФГОС 3++",VLOOKUP(F15,'[1]Справочник ФГОС ВО'!$C$2:$K$126,9,0),"")</f>
        <v>Алгоритмы</v>
      </c>
      <c r="AB15" s="20" t="s">
        <v>74</v>
      </c>
      <c r="AC15" s="6" t="str">
        <f>IF(AND(G15="асп",B15="ФГОС ВО"),VLOOKUP(K15,'[1]Науч.спец-ФГОС-кафедра'!$F$2:$S$52,14,0),"")</f>
        <v/>
      </c>
      <c r="AD15" s="14">
        <f t="shared" si="5"/>
        <v>2025</v>
      </c>
      <c r="AE15" s="14"/>
      <c r="AF15" s="14" t="s">
        <v>78</v>
      </c>
    </row>
    <row r="16" spans="1:32" ht="38.25">
      <c r="A16" s="5" t="str">
        <f t="shared" si="0"/>
        <v>09.00.00</v>
      </c>
      <c r="B16" s="6" t="s">
        <v>32</v>
      </c>
      <c r="C16" s="7" t="str">
        <f t="shared" si="1"/>
        <v>17.03.21</v>
      </c>
      <c r="D16" s="8">
        <f t="shared" si="2"/>
        <v>5</v>
      </c>
      <c r="E16" s="9" t="str">
        <f>IFERROR(VLOOKUP(F16,'[1]ФГОС ВПО-ФГОС ВО'!$A$2:$C$111,3,0),IF(B16="ФГОС ВО",VLOOKUP([1]Группы!K16,'[1]Науч.спец-ФГОС-кафедра'!$F$3:$G$52,2,0),VLOOKUP(J16,'[1]Науч.спец-ФГОС-кафедра'!$B$3:$G$52,6,0)))</f>
        <v>230700</v>
      </c>
      <c r="F16" s="10" t="s">
        <v>81</v>
      </c>
      <c r="G16" s="11" t="s">
        <v>34</v>
      </c>
      <c r="H16" s="23" t="s">
        <v>82</v>
      </c>
      <c r="I16" s="12" t="s">
        <v>83</v>
      </c>
      <c r="J16" s="13" t="str">
        <f>IF(B16="ФГТ",VLOOKUP(F16,'[1]Науч.спец-ФГОС-кафедра'!$A$1:$B$52,2,0),VLOOKUP(F16,'[1]ФГОС ВПО-ФГОС ВО'!$A$2:$B$129,2,0))</f>
        <v>Прикладная информатика</v>
      </c>
      <c r="K16" s="13" t="s">
        <v>84</v>
      </c>
      <c r="L16" s="2">
        <v>2021</v>
      </c>
      <c r="M16" s="14">
        <f t="shared" ca="1" si="3"/>
        <v>4</v>
      </c>
      <c r="N16" s="2" t="str">
        <f>VLOOKUP(P16,[1]Кафедры!$A$2:$E$499,5,0)</f>
        <v>ИЭиАС</v>
      </c>
      <c r="O16" s="2" t="s">
        <v>77</v>
      </c>
      <c r="P16" s="2">
        <v>6</v>
      </c>
      <c r="Q16" s="2" t="str">
        <f>VLOOKUP(P16,[1]Кафедры!$A$2:$D$499,3,0)</f>
        <v>БИиИТ</v>
      </c>
      <c r="R16" s="2" t="str">
        <f>VLOOKUP(P16,[1]Кафедры!$A$2:$D$499,4,0)</f>
        <v>Чусавитина Г.Н.</v>
      </c>
      <c r="S16" s="15" t="s">
        <v>38</v>
      </c>
      <c r="T16" s="2"/>
      <c r="U16" s="16" t="s">
        <v>39</v>
      </c>
      <c r="V16" s="17">
        <v>44440</v>
      </c>
      <c r="W16" s="2" t="s">
        <v>40</v>
      </c>
      <c r="X16" s="17">
        <f t="shared" si="4"/>
        <v>45900</v>
      </c>
      <c r="Y16" s="2" t="str">
        <f>IFERROR(IF(B16="ФГОС ВО",VLOOKUP(E16,'[1]Науч.спец-ФГОС-кафедра'!$G$3:$H$52,2,0),VLOOKUP(F16,'[1]Науч.спец-ФГОС-кафедра'!$A$3:$H$52,8,0)),"")</f>
        <v/>
      </c>
      <c r="Z16" s="22">
        <v>30</v>
      </c>
      <c r="AA16" s="12" t="str">
        <f>IF(B16="ФГОС 3++",VLOOKUP(F16,'[1]Справочник ФГОС ВО'!$C$2:$K$126,9,0),"")</f>
        <v>Алгоритмы</v>
      </c>
      <c r="AB16" s="24" t="s">
        <v>74</v>
      </c>
      <c r="AC16" s="6" t="str">
        <f>IF(AND(G16="асп",B16="ФГОС ВО"),VLOOKUP(K16,'[1]Науч.спец-ФГОС-кафедра'!$F$2:$S$52,14,0),"")</f>
        <v/>
      </c>
      <c r="AD16" s="14">
        <f t="shared" si="5"/>
        <v>2025</v>
      </c>
      <c r="AE16" s="14"/>
      <c r="AF16" s="14" t="s">
        <v>78</v>
      </c>
    </row>
    <row r="17" spans="1:32" ht="38.25">
      <c r="A17" s="5" t="str">
        <f t="shared" si="0"/>
        <v>09.00.00</v>
      </c>
      <c r="B17" s="6" t="s">
        <v>32</v>
      </c>
      <c r="C17" s="7" t="str">
        <f t="shared" si="1"/>
        <v>17.03.21</v>
      </c>
      <c r="D17" s="8">
        <f t="shared" si="2"/>
        <v>5</v>
      </c>
      <c r="E17" s="9" t="str">
        <f>IFERROR(VLOOKUP(F17,'[1]ФГОС ВПО-ФГОС ВО'!$A$2:$C$111,3,0),IF(B17="ФГОС ВО",VLOOKUP([1]Группы!K17,'[1]Науч.спец-ФГОС-кафедра'!$F$3:$G$52,2,0),VLOOKUP(J17,'[1]Науч.спец-ФГОС-кафедра'!$B$3:$G$52,6,0)))</f>
        <v>230700</v>
      </c>
      <c r="F17" s="10" t="s">
        <v>81</v>
      </c>
      <c r="G17" s="11" t="s">
        <v>34</v>
      </c>
      <c r="H17" s="23" t="s">
        <v>85</v>
      </c>
      <c r="I17" s="12" t="s">
        <v>86</v>
      </c>
      <c r="J17" s="13" t="str">
        <f>IF(B17="ФГТ",VLOOKUP(F17,'[1]Науч.спец-ФГОС-кафедра'!$A$1:$B$52,2,0),VLOOKUP(F17,'[1]ФГОС ВПО-ФГОС ВО'!$A$2:$B$129,2,0))</f>
        <v>Прикладная информатика</v>
      </c>
      <c r="K17" s="13" t="s">
        <v>87</v>
      </c>
      <c r="L17" s="2">
        <v>2021</v>
      </c>
      <c r="M17" s="14">
        <f t="shared" ca="1" si="3"/>
        <v>4</v>
      </c>
      <c r="N17" s="2" t="str">
        <f>VLOOKUP(P17,[1]Кафедры!$A$2:$E$499,5,0)</f>
        <v>ИЭиАС</v>
      </c>
      <c r="O17" s="2" t="s">
        <v>77</v>
      </c>
      <c r="P17" s="2">
        <v>6</v>
      </c>
      <c r="Q17" s="2" t="str">
        <f>VLOOKUP(P17,[1]Кафедры!$A$2:$D$499,3,0)</f>
        <v>БИиИТ</v>
      </c>
      <c r="R17" s="2" t="str">
        <f>VLOOKUP(P17,[1]Кафедры!$A$2:$D$499,4,0)</f>
        <v>Чусавитина Г.Н.</v>
      </c>
      <c r="S17" s="15" t="s">
        <v>38</v>
      </c>
      <c r="T17" s="2"/>
      <c r="U17" s="16" t="s">
        <v>39</v>
      </c>
      <c r="V17" s="17">
        <v>44440</v>
      </c>
      <c r="W17" s="2" t="s">
        <v>40</v>
      </c>
      <c r="X17" s="17">
        <f t="shared" si="4"/>
        <v>45900</v>
      </c>
      <c r="Y17" s="2" t="str">
        <f>IFERROR(IF(B17="ФГОС ВО",VLOOKUP(E17,'[1]Науч.спец-ФГОС-кафедра'!$G$3:$H$52,2,0),VLOOKUP(F17,'[1]Науч.спец-ФГОС-кафедра'!$A$3:$H$52,8,0)),"")</f>
        <v/>
      </c>
      <c r="Z17" s="22">
        <v>31</v>
      </c>
      <c r="AA17" s="12" t="str">
        <f>IF(B17="ФГОС 3++",VLOOKUP(F17,'[1]Справочник ФГОС ВО'!$C$2:$K$126,9,0),"")</f>
        <v>Алгоритмы</v>
      </c>
      <c r="AB17" s="24" t="s">
        <v>74</v>
      </c>
      <c r="AC17" s="6" t="str">
        <f>IF(AND(G17="асп",B17="ФГОС ВО"),VLOOKUP(K17,'[1]Науч.спец-ФГОС-кафедра'!$F$2:$S$52,14,0),"")</f>
        <v/>
      </c>
      <c r="AD17" s="14">
        <f t="shared" si="5"/>
        <v>2025</v>
      </c>
      <c r="AE17" s="14"/>
      <c r="AF17" s="14" t="s">
        <v>78</v>
      </c>
    </row>
    <row r="18" spans="1:32" ht="38.25">
      <c r="A18" s="5" t="str">
        <f t="shared" si="0"/>
        <v>09.00.00</v>
      </c>
      <c r="B18" s="25" t="s">
        <v>88</v>
      </c>
      <c r="C18" s="7" t="str">
        <f t="shared" si="1"/>
        <v>17.03.21</v>
      </c>
      <c r="D18" s="8">
        <f t="shared" si="2"/>
        <v>5</v>
      </c>
      <c r="E18" s="9" t="str">
        <f>IFERROR(VLOOKUP(F18,'[1]ФГОС ВПО-ФГОС ВО'!$A$2:$C$111,3,0),IF(B18="ФГОС ВО",VLOOKUP([1]Группы!K18,'[1]Науч.спец-ФГОС-кафедра'!$F$3:$G$52,2,0),VLOOKUP(J18,'[1]Науч.спец-ФГОС-кафедра'!$B$3:$G$52,6,0)))</f>
        <v>05.13.06</v>
      </c>
      <c r="F18" s="26" t="s">
        <v>89</v>
      </c>
      <c r="G18" s="27" t="s">
        <v>90</v>
      </c>
      <c r="H18" s="12" t="s">
        <v>91</v>
      </c>
      <c r="I18" s="12" t="s">
        <v>91</v>
      </c>
      <c r="J18" s="13" t="str">
        <f>IF(B18="ФГТ",VLOOKUP(F18,'[1]Науч.спец-ФГОС-кафедра'!$A$1:$B$52,2,0),VLOOKUP(F18,'[1]ФГОС ВПО-ФГОС ВО'!$A$2:$B$129,2,0))</f>
        <v>Информатика и вычислительная техника</v>
      </c>
      <c r="K18" s="13" t="s">
        <v>92</v>
      </c>
      <c r="L18" s="2">
        <v>2021</v>
      </c>
      <c r="M18" s="14">
        <f t="shared" ca="1" si="3"/>
        <v>4</v>
      </c>
      <c r="N18" s="2" t="str">
        <f>VLOOKUP(P18,[1]Кафедры!$A$2:$E$499,5,0)</f>
        <v>ИЭиАС</v>
      </c>
      <c r="O18" s="2" t="s">
        <v>77</v>
      </c>
      <c r="P18" s="2">
        <v>11</v>
      </c>
      <c r="Q18" s="2" t="str">
        <f>VLOOKUP(P18,[1]Кафедры!$A$2:$D$499,3,0)</f>
        <v>ВТиП</v>
      </c>
      <c r="R18" s="2" t="str">
        <f>VLOOKUP(P18,[1]Кафедры!$A$2:$D$499,4,0)</f>
        <v>Логунова О.С.</v>
      </c>
      <c r="S18" s="15" t="s">
        <v>38</v>
      </c>
      <c r="T18" s="2"/>
      <c r="U18" s="2"/>
      <c r="V18" s="17">
        <v>44440</v>
      </c>
      <c r="W18" s="2" t="s">
        <v>40</v>
      </c>
      <c r="X18" s="17">
        <f t="shared" si="4"/>
        <v>45900</v>
      </c>
      <c r="Y18" s="2" t="str">
        <f>IFERROR(IF(B18="ФГОС ВО",VLOOKUP(E18,'[1]Науч.спец-ФГОС-кафедра'!$G$3:$H$52,2,0),VLOOKUP(F18,'[1]Науч.спец-ФГОС-кафедра'!$A$3:$H$52,8,0)),"")</f>
        <v>Технические</v>
      </c>
      <c r="Z18" s="22">
        <v>1</v>
      </c>
      <c r="AA18" s="12" t="str">
        <f>IF(B18="ФГОС 3++",VLOOKUP(F18,'[1]Справочник ФГОС ВО'!$C$2:$K$126,9,0),"")</f>
        <v/>
      </c>
      <c r="AB18" s="20"/>
      <c r="AC18" s="6" t="str">
        <f>IF(AND(G18="асп",B18="ФГОС ВО"),VLOOKUP(K18,'[1]Науч.спец-ФГОС-кафедра'!$F$2:$S$52,14,0),"")</f>
        <v>2.3.3</v>
      </c>
      <c r="AD18" s="14">
        <f t="shared" si="5"/>
        <v>2025</v>
      </c>
      <c r="AE18" s="14"/>
      <c r="AF18" s="14" t="s">
        <v>78</v>
      </c>
    </row>
    <row r="19" spans="1:32" ht="15" customHeight="1">
      <c r="A19" s="5" t="str">
        <f t="shared" si="0"/>
        <v>10.00.00</v>
      </c>
      <c r="B19" s="6" t="s">
        <v>88</v>
      </c>
      <c r="C19" s="7" t="str">
        <f t="shared" si="1"/>
        <v>26.02.20</v>
      </c>
      <c r="D19" s="8">
        <f t="shared" si="2"/>
        <v>4</v>
      </c>
      <c r="E19" s="9" t="str">
        <f>IFERROR(VLOOKUP(F19,'[1]ФГОС ВПО-ФГОС ВО'!$A$2:$C$111,3,0),IF(B19="ФГОС ВО",VLOOKUP([1]Группы!K19,'[1]Науч.спец-ФГОС-кафедра'!$F$3:$G$52,2,0),VLOOKUP(J19,'[1]Науч.спец-ФГОС-кафедра'!$B$3:$G$52,6,0)))</f>
        <v>090303</v>
      </c>
      <c r="F19" s="10" t="s">
        <v>93</v>
      </c>
      <c r="G19" s="11" t="s">
        <v>64</v>
      </c>
      <c r="H19" s="12" t="s">
        <v>94</v>
      </c>
      <c r="I19" s="12" t="s">
        <v>94</v>
      </c>
      <c r="J19" s="13" t="str">
        <f>IF(B19="ФГТ",VLOOKUP(F19,'[1]Науч.спец-ФГОС-кафедра'!$A$1:$B$52,2,0),VLOOKUP(F19,'[1]ФГОС ВПО-ФГОС ВО'!$A$2:$B$129,2,0))</f>
        <v>Информационная безопасность автоматизированных систем</v>
      </c>
      <c r="K19" s="13" t="s">
        <v>95</v>
      </c>
      <c r="L19" s="2">
        <v>2020</v>
      </c>
      <c r="M19" s="14">
        <f t="shared" ca="1" si="3"/>
        <v>5</v>
      </c>
      <c r="N19" s="2" t="str">
        <f>VLOOKUP(P19,[1]Кафедры!$A$2:$E$499,5,0)</f>
        <v>ИЭиАС</v>
      </c>
      <c r="O19" s="2" t="s">
        <v>77</v>
      </c>
      <c r="P19" s="2">
        <v>20</v>
      </c>
      <c r="Q19" s="2" t="str">
        <f>VLOOKUP(P19,[1]Кафедры!$A$2:$D$499,3,0)</f>
        <v>ИиИБ</v>
      </c>
      <c r="R19" s="2" t="str">
        <f>VLOOKUP(P19,[1]Кафедры!$A$2:$D$499,4,0)</f>
        <v>Баранкова И.И.</v>
      </c>
      <c r="S19" s="15" t="s">
        <v>38</v>
      </c>
      <c r="T19" s="2"/>
      <c r="U19" s="2" t="s">
        <v>39</v>
      </c>
      <c r="V19" s="17">
        <v>44075</v>
      </c>
      <c r="W19" s="2" t="s">
        <v>49</v>
      </c>
      <c r="X19" s="17">
        <f t="shared" si="4"/>
        <v>45900</v>
      </c>
      <c r="Y19" s="2" t="str">
        <f>IFERROR(IF(B19="ФГОС ВО",VLOOKUP(E19,'[1]Науч.спец-ФГОС-кафедра'!$G$3:$H$52,2,0),VLOOKUP(F19,'[1]Науч.спец-ФГОС-кафедра'!$A$3:$H$52,8,0)),"")</f>
        <v/>
      </c>
      <c r="Z19" s="18">
        <v>29</v>
      </c>
      <c r="AA19" s="12" t="str">
        <f>IF(B19="ФГОС 3++",VLOOKUP(F19,'[1]Справочник ФГОС ВО'!$C$2:$K$126,9,0),"")</f>
        <v/>
      </c>
      <c r="AB19" s="24" t="s">
        <v>74</v>
      </c>
      <c r="AC19" s="6" t="str">
        <f>IF(AND(G19="асп",B19="ФГОС ВО"),VLOOKUP(K19,'[1]Науч.спец-ФГОС-кафедра'!$F$2:$S$52,14,0),"")</f>
        <v/>
      </c>
      <c r="AD19" s="14">
        <f t="shared" si="5"/>
        <v>2025</v>
      </c>
      <c r="AE19" s="14"/>
      <c r="AF19" s="14" t="s">
        <v>78</v>
      </c>
    </row>
    <row r="20" spans="1:32" ht="26.45" customHeight="1">
      <c r="A20" s="5" t="str">
        <f t="shared" si="0"/>
        <v>10.00.00</v>
      </c>
      <c r="B20" s="6" t="s">
        <v>32</v>
      </c>
      <c r="C20" s="7" t="str">
        <f t="shared" si="1"/>
        <v>17.03.21</v>
      </c>
      <c r="D20" s="8">
        <f t="shared" si="2"/>
        <v>5</v>
      </c>
      <c r="E20" s="9" t="str">
        <f>IFERROR(VLOOKUP(F20,'[1]ФГОС ВПО-ФГОС ВО'!$A$2:$C$111,3,0),IF(B20="ФГОС ВО",VLOOKUP([1]Группы!K20,'[1]Науч.спец-ФГОС-кафедра'!$F$3:$G$52,2,0),VLOOKUP(J20,'[1]Науч.спец-ФГОС-кафедра'!$B$3:$G$52,6,0)))</f>
        <v>090303</v>
      </c>
      <c r="F20" s="10" t="s">
        <v>93</v>
      </c>
      <c r="G20" s="11" t="s">
        <v>64</v>
      </c>
      <c r="H20" s="23" t="s">
        <v>96</v>
      </c>
      <c r="I20" s="12" t="s">
        <v>97</v>
      </c>
      <c r="J20" s="13" t="str">
        <f>IF(B20="ФГТ",VLOOKUP(F20,'[1]Науч.спец-ФГОС-кафедра'!$A$1:$B$52,2,0),VLOOKUP(F20,'[1]ФГОС ВПО-ФГОС ВО'!$A$2:$B$129,2,0))</f>
        <v>Информационная безопасность автоматизированных систем</v>
      </c>
      <c r="K20" s="13" t="s">
        <v>98</v>
      </c>
      <c r="L20" s="2">
        <v>2021</v>
      </c>
      <c r="M20" s="14">
        <f t="shared" ca="1" si="3"/>
        <v>4</v>
      </c>
      <c r="N20" s="2" t="str">
        <f>VLOOKUP(P20,[1]Кафедры!$A$2:$E$499,5,0)</f>
        <v>ИЭиАС</v>
      </c>
      <c r="O20" s="2" t="s">
        <v>77</v>
      </c>
      <c r="P20" s="2">
        <v>20</v>
      </c>
      <c r="Q20" s="2" t="str">
        <f>VLOOKUP(P20,[1]Кафедры!$A$2:$D$499,3,0)</f>
        <v>ИиИБ</v>
      </c>
      <c r="R20" s="2" t="str">
        <f>VLOOKUP(P20,[1]Кафедры!$A$2:$D$499,4,0)</f>
        <v>Баранкова И.И.</v>
      </c>
      <c r="S20" s="15" t="s">
        <v>38</v>
      </c>
      <c r="T20" s="2"/>
      <c r="U20" s="16" t="s">
        <v>39</v>
      </c>
      <c r="V20" s="17">
        <v>44440</v>
      </c>
      <c r="W20" s="2" t="s">
        <v>99</v>
      </c>
      <c r="X20" s="17">
        <f t="shared" si="4"/>
        <v>46446</v>
      </c>
      <c r="Y20" s="2" t="str">
        <f>IFERROR(IF(B20="ФГОС ВО",VLOOKUP(E20,'[1]Науч.спец-ФГОС-кафедра'!$G$3:$H$52,2,0),VLOOKUP(F20,'[1]Науч.спец-ФГОС-кафедра'!$A$3:$H$52,8,0)),"")</f>
        <v/>
      </c>
      <c r="Z20" s="18">
        <v>35</v>
      </c>
      <c r="AA20" s="12" t="str">
        <f>IF(B20="ФГОС 3++",VLOOKUP(F20,'[1]Справочник ФГОС ВО'!$C$2:$K$126,9,0),"")</f>
        <v xml:space="preserve"> </v>
      </c>
      <c r="AB20" s="24" t="s">
        <v>74</v>
      </c>
      <c r="AC20" s="6" t="str">
        <f>IF(AND(G20="асп",B20="ФГОС ВО"),VLOOKUP(K20,'[1]Науч.спец-ФГОС-кафедра'!$F$2:$S$52,14,0),"")</f>
        <v/>
      </c>
      <c r="AD20" s="14">
        <f t="shared" si="5"/>
        <v>2027</v>
      </c>
      <c r="AE20" s="14"/>
      <c r="AF20" s="14" t="s">
        <v>78</v>
      </c>
    </row>
    <row r="21" spans="1:32" ht="26.45" customHeight="1">
      <c r="A21" s="5" t="str">
        <f t="shared" si="0"/>
        <v>11.00.00</v>
      </c>
      <c r="B21" s="6" t="s">
        <v>32</v>
      </c>
      <c r="C21" s="7" t="str">
        <f t="shared" si="1"/>
        <v>26.02.20</v>
      </c>
      <c r="D21" s="8">
        <f t="shared" si="2"/>
        <v>4</v>
      </c>
      <c r="E21" s="9">
        <f>IFERROR(VLOOKUP(F21,'[1]ФГОС ВПО-ФГОС ВО'!$A$2:$C$111,3,0),IF(B21="ФГОС ВО",VLOOKUP([1]Группы!K21,'[1]Науч.спец-ФГОС-кафедра'!$F$3:$G$52,2,0),VLOOKUP(J21,'[1]Науч.спец-ФГОС-кафедра'!$B$3:$G$52,6,0)))</f>
        <v>210100</v>
      </c>
      <c r="F21" s="10" t="s">
        <v>100</v>
      </c>
      <c r="G21" s="11" t="s">
        <v>34</v>
      </c>
      <c r="H21" s="12" t="s">
        <v>101</v>
      </c>
      <c r="I21" s="12" t="s">
        <v>102</v>
      </c>
      <c r="J21" s="13" t="str">
        <f>IF(B21="ФГТ",VLOOKUP(F21,'[1]Науч.спец-ФГОС-кафедра'!$A$1:$B$52,2,0),VLOOKUP(F21,'[1]ФГОС ВПО-ФГОС ВО'!$A$2:$B$129,2,0))</f>
        <v>Электроника и наноэлектроника</v>
      </c>
      <c r="K21" s="13" t="s">
        <v>103</v>
      </c>
      <c r="L21" s="2">
        <v>2020</v>
      </c>
      <c r="M21" s="14">
        <f t="shared" ca="1" si="3"/>
        <v>5</v>
      </c>
      <c r="N21" s="2" t="str">
        <f>VLOOKUP(P21,[1]Кафедры!$A$2:$E$499,5,0)</f>
        <v>ИЭиАС</v>
      </c>
      <c r="O21" s="2" t="s">
        <v>55</v>
      </c>
      <c r="P21" s="2">
        <v>70</v>
      </c>
      <c r="Q21" s="2" t="str">
        <f>VLOOKUP(P21,[1]Кафедры!$A$2:$D$499,3,0)</f>
        <v>ЭиМЭ</v>
      </c>
      <c r="R21" s="2" t="str">
        <f>VLOOKUP(P21,[1]Кафедры!$A$2:$D$499,4,0)</f>
        <v>Усатый Д.Ю.</v>
      </c>
      <c r="S21" s="15" t="s">
        <v>73</v>
      </c>
      <c r="T21" s="2"/>
      <c r="U21" s="16" t="s">
        <v>39</v>
      </c>
      <c r="V21" s="17">
        <v>44105</v>
      </c>
      <c r="W21" s="2" t="s">
        <v>57</v>
      </c>
      <c r="X21" s="17">
        <f t="shared" si="4"/>
        <v>45900</v>
      </c>
      <c r="Y21" s="2" t="str">
        <f>IFERROR(IF(B21="ФГОС ВО",VLOOKUP(E21,'[1]Науч.спец-ФГОС-кафедра'!$G$3:$H$52,2,0),VLOOKUP(F21,'[1]Науч.спец-ФГОС-кафедра'!$A$3:$H$52,8,0)),"")</f>
        <v/>
      </c>
      <c r="Z21" s="18">
        <v>14</v>
      </c>
      <c r="AA21" s="12" t="str">
        <f>IF(B21="ФГОС 3++",VLOOKUP(F21,'[1]Справочник ФГОС ВО'!$C$2:$K$126,9,0),"")</f>
        <v>Добавлена+алгоритмы</v>
      </c>
      <c r="AB21" s="20"/>
      <c r="AC21" s="6" t="str">
        <f>IF(AND(G21="асп",B21="ФГОС ВО"),VLOOKUP(K21,'[1]Науч.спец-ФГОС-кафедра'!$F$2:$S$52,14,0),"")</f>
        <v/>
      </c>
      <c r="AD21" s="14">
        <f t="shared" si="5"/>
        <v>2025</v>
      </c>
      <c r="AE21" s="14"/>
      <c r="AF21" s="6"/>
    </row>
    <row r="22" spans="1:32" ht="30">
      <c r="A22" s="5" t="str">
        <f t="shared" si="0"/>
        <v>11.00.00</v>
      </c>
      <c r="B22" s="6" t="s">
        <v>32</v>
      </c>
      <c r="C22" s="7" t="str">
        <f t="shared" si="1"/>
        <v>17.03.21</v>
      </c>
      <c r="D22" s="8">
        <f t="shared" si="2"/>
        <v>5</v>
      </c>
      <c r="E22" s="9">
        <f>IFERROR(VLOOKUP(F22,'[1]ФГОС ВПО-ФГОС ВО'!$A$2:$C$111,3,0),IF(B22="ФГОС ВО",VLOOKUP([1]Группы!K22,'[1]Науч.спец-ФГОС-кафедра'!$F$3:$G$52,2,0),VLOOKUP(J22,'[1]Науч.спец-ФГОС-кафедра'!$B$3:$G$52,6,0)))</f>
        <v>210100</v>
      </c>
      <c r="F22" s="10" t="s">
        <v>100</v>
      </c>
      <c r="G22" s="11" t="s">
        <v>34</v>
      </c>
      <c r="H22" s="12" t="s">
        <v>104</v>
      </c>
      <c r="I22" s="12" t="s">
        <v>104</v>
      </c>
      <c r="J22" s="13" t="str">
        <f>IF(B22="ФГТ",VLOOKUP(F22,'[1]Науч.спец-ФГОС-кафедра'!$A$1:$B$52,2,0),VLOOKUP(F22,'[1]ФГОС ВПО-ФГОС ВО'!$A$2:$B$129,2,0))</f>
        <v>Электроника и наноэлектроника</v>
      </c>
      <c r="K22" s="13" t="s">
        <v>103</v>
      </c>
      <c r="L22" s="2">
        <v>2021</v>
      </c>
      <c r="M22" s="14">
        <f t="shared" ca="1" si="3"/>
        <v>4</v>
      </c>
      <c r="N22" s="2" t="str">
        <f>VLOOKUP(P22,[1]Кафедры!$A$2:$E$499,5,0)</f>
        <v>ИЭиАС</v>
      </c>
      <c r="O22" s="2" t="s">
        <v>77</v>
      </c>
      <c r="P22" s="2">
        <v>70</v>
      </c>
      <c r="Q22" s="2" t="str">
        <f>VLOOKUP(P22,[1]Кафедры!$A$2:$D$499,3,0)</f>
        <v>ЭиМЭ</v>
      </c>
      <c r="R22" s="2" t="str">
        <f>VLOOKUP(P22,[1]Кафедры!$A$2:$D$499,4,0)</f>
        <v>Усатый Д.Ю.</v>
      </c>
      <c r="S22" s="15" t="s">
        <v>38</v>
      </c>
      <c r="T22" s="2" t="s">
        <v>105</v>
      </c>
      <c r="U22" s="16" t="s">
        <v>39</v>
      </c>
      <c r="V22" s="17">
        <v>44440</v>
      </c>
      <c r="W22" s="2" t="s">
        <v>40</v>
      </c>
      <c r="X22" s="17">
        <f t="shared" si="4"/>
        <v>45900</v>
      </c>
      <c r="Y22" s="2" t="str">
        <f>IFERROR(IF(B22="ФГОС ВО",VLOOKUP(E22,'[1]Науч.спец-ФГОС-кафедра'!$G$3:$H$52,2,0),VLOOKUP(F22,'[1]Науч.спец-ФГОС-кафедра'!$A$3:$H$52,8,0)),"")</f>
        <v/>
      </c>
      <c r="Z22" s="18">
        <v>20</v>
      </c>
      <c r="AA22" s="12" t="str">
        <f>IF(B22="ФГОС 3++",VLOOKUP(F22,'[1]Справочник ФГОС ВО'!$C$2:$K$126,9,0),"")</f>
        <v>Добавлена+алгоритмы</v>
      </c>
      <c r="AB22" s="20"/>
      <c r="AC22" s="6" t="str">
        <f>IF(AND(G22="асп",B22="ФГОС ВО"),VLOOKUP(K22,'[1]Науч.спец-ФГОС-кафедра'!$F$2:$S$52,14,0),"")</f>
        <v/>
      </c>
      <c r="AD22" s="14">
        <f t="shared" si="5"/>
        <v>2025</v>
      </c>
      <c r="AE22" s="14"/>
      <c r="AF22" s="14" t="s">
        <v>78</v>
      </c>
    </row>
    <row r="23" spans="1:32" ht="26.45" customHeight="1">
      <c r="A23" s="5" t="str">
        <f t="shared" si="0"/>
        <v>11.00.00</v>
      </c>
      <c r="B23" s="6" t="s">
        <v>32</v>
      </c>
      <c r="C23" s="7" t="str">
        <f t="shared" si="1"/>
        <v>17.03.21</v>
      </c>
      <c r="D23" s="8">
        <f t="shared" si="2"/>
        <v>5</v>
      </c>
      <c r="E23" s="9">
        <f>IFERROR(VLOOKUP(F23,'[1]ФГОС ВПО-ФГОС ВО'!$A$2:$C$111,3,0),IF(B23="ФГОС ВО",VLOOKUP([1]Группы!K23,'[1]Науч.спец-ФГОС-кафедра'!$F$3:$G$52,2,0),VLOOKUP(J23,'[1]Науч.спец-ФГОС-кафедра'!$B$3:$G$52,6,0)))</f>
        <v>210100</v>
      </c>
      <c r="F23" s="10" t="s">
        <v>100</v>
      </c>
      <c r="G23" s="11" t="s">
        <v>34</v>
      </c>
      <c r="H23" s="12" t="s">
        <v>106</v>
      </c>
      <c r="I23" s="12" t="s">
        <v>106</v>
      </c>
      <c r="J23" s="13" t="str">
        <f>IF(B23="ФГТ",VLOOKUP(F23,'[1]Науч.спец-ФГОС-кафедра'!$A$1:$B$52,2,0),VLOOKUP(F23,'[1]ФГОС ВПО-ФГОС ВО'!$A$2:$B$129,2,0))</f>
        <v>Электроника и наноэлектроника</v>
      </c>
      <c r="K23" s="13" t="s">
        <v>107</v>
      </c>
      <c r="L23" s="2">
        <v>2021</v>
      </c>
      <c r="M23" s="14">
        <f t="shared" ca="1" si="3"/>
        <v>4</v>
      </c>
      <c r="N23" s="2" t="str">
        <f>VLOOKUP(P23,[1]Кафедры!$A$2:$E$499,5,0)</f>
        <v>ИЭиАС</v>
      </c>
      <c r="O23" s="2" t="s">
        <v>77</v>
      </c>
      <c r="P23" s="2">
        <v>70</v>
      </c>
      <c r="Q23" s="2" t="str">
        <f>VLOOKUP(P23,[1]Кафедры!$A$2:$D$499,3,0)</f>
        <v>ЭиМЭ</v>
      </c>
      <c r="R23" s="2" t="str">
        <f>VLOOKUP(P23,[1]Кафедры!$A$2:$D$499,4,0)</f>
        <v>Усатый Д.Ю.</v>
      </c>
      <c r="S23" s="15" t="s">
        <v>38</v>
      </c>
      <c r="T23" s="2" t="s">
        <v>105</v>
      </c>
      <c r="U23" s="16" t="s">
        <v>39</v>
      </c>
      <c r="V23" s="17">
        <v>44440</v>
      </c>
      <c r="W23" s="2" t="s">
        <v>40</v>
      </c>
      <c r="X23" s="17">
        <f t="shared" si="4"/>
        <v>45900</v>
      </c>
      <c r="Y23" s="2" t="str">
        <f>IFERROR(IF(B23="ФГОС ВО",VLOOKUP(E23,'[1]Науч.спец-ФГОС-кафедра'!$G$3:$H$52,2,0),VLOOKUP(F23,'[1]Науч.спец-ФГОС-кафедра'!$A$3:$H$52,8,0)),"")</f>
        <v/>
      </c>
      <c r="Z23" s="18">
        <v>14</v>
      </c>
      <c r="AA23" s="12" t="str">
        <f>IF(B23="ФГОС 3++",VLOOKUP(F23,'[1]Справочник ФГОС ВО'!$C$2:$K$126,9,0),"")</f>
        <v>Добавлена+алгоритмы</v>
      </c>
      <c r="AB23" s="20"/>
      <c r="AC23" s="6" t="str">
        <f>IF(AND(G23="асп",B23="ФГОС ВО"),VLOOKUP(K23,'[1]Науч.спец-ФГОС-кафедра'!$F$2:$S$52,14,0),"")</f>
        <v/>
      </c>
      <c r="AD23" s="14">
        <f t="shared" si="5"/>
        <v>2025</v>
      </c>
      <c r="AE23" s="14"/>
      <c r="AF23" s="14" t="s">
        <v>78</v>
      </c>
    </row>
    <row r="24" spans="1:32" ht="41.45" customHeight="1">
      <c r="A24" s="5" t="str">
        <f t="shared" si="0"/>
        <v>13.00.00</v>
      </c>
      <c r="B24" s="6" t="s">
        <v>32</v>
      </c>
      <c r="C24" s="7" t="str">
        <f t="shared" si="1"/>
        <v>26.02.20</v>
      </c>
      <c r="D24" s="8">
        <f t="shared" si="2"/>
        <v>4</v>
      </c>
      <c r="E24" s="9">
        <f>IFERROR(VLOOKUP(F24,'[1]ФГОС ВПО-ФГОС ВО'!$A$2:$C$111,3,0),IF(B24="ФГОС ВО",VLOOKUP([1]Группы!K24,'[1]Науч.спец-ФГОС-кафедра'!$F$3:$G$52,2,0),VLOOKUP(J24,'[1]Науч.спец-ФГОС-кафедра'!$B$3:$G$52,6,0)))</f>
        <v>140100</v>
      </c>
      <c r="F24" s="10" t="s">
        <v>108</v>
      </c>
      <c r="G24" s="11" t="s">
        <v>34</v>
      </c>
      <c r="H24" s="12" t="s">
        <v>109</v>
      </c>
      <c r="I24" s="12" t="s">
        <v>110</v>
      </c>
      <c r="J24" s="13" t="str">
        <f>IF(B24="ФГТ",VLOOKUP(F24,'[1]Науч.спец-ФГОС-кафедра'!$A$1:$B$52,2,0),VLOOKUP(F24,'[1]ФГОС ВПО-ФГОС ВО'!$A$2:$B$129,2,0))</f>
        <v>Теплоэнергетика и теплотехника</v>
      </c>
      <c r="K24" s="28" t="s">
        <v>111</v>
      </c>
      <c r="L24" s="2">
        <v>2020</v>
      </c>
      <c r="M24" s="14">
        <f t="shared" ca="1" si="3"/>
        <v>5</v>
      </c>
      <c r="N24" s="2" t="str">
        <f>VLOOKUP(P24,[1]Кафедры!$A$2:$E$499,5,0)</f>
        <v>ИЭиАС</v>
      </c>
      <c r="O24" s="2" t="s">
        <v>55</v>
      </c>
      <c r="P24" s="2">
        <v>59</v>
      </c>
      <c r="Q24" s="2" t="str">
        <f>VLOOKUP(P24,[1]Кафедры!$A$2:$D$499,3,0)</f>
        <v>ТиЭС</v>
      </c>
      <c r="R24" s="2" t="str">
        <f>VLOOKUP(P24,[1]Кафедры!$A$2:$D$499,4,0)</f>
        <v>Нешпоренко Е.Г.</v>
      </c>
      <c r="S24" s="15" t="s">
        <v>73</v>
      </c>
      <c r="T24" s="2"/>
      <c r="U24" s="16" t="s">
        <v>39</v>
      </c>
      <c r="V24" s="17">
        <v>44105</v>
      </c>
      <c r="W24" s="2" t="s">
        <v>57</v>
      </c>
      <c r="X24" s="17">
        <f t="shared" si="4"/>
        <v>45900</v>
      </c>
      <c r="Y24" s="2" t="str">
        <f>IFERROR(IF(B24="ФГОС ВО",VLOOKUP(E24,'[1]Науч.спец-ФГОС-кафедра'!$G$3:$H$52,2,0),VLOOKUP(F24,'[1]Науч.спец-ФГОС-кафедра'!$A$3:$H$52,8,0)),"")</f>
        <v/>
      </c>
      <c r="Z24" s="18">
        <v>12</v>
      </c>
      <c r="AA24" s="12" t="str">
        <f>IF(B24="ФГОС 3++",VLOOKUP(F24,'[1]Справочник ФГОС ВО'!$C$2:$K$126,9,0),"")</f>
        <v>Добавлена+алгоритмы</v>
      </c>
      <c r="AB24" s="20"/>
      <c r="AC24" s="6" t="str">
        <f>IF(AND(G24="асп",B24="ФГОС ВО"),VLOOKUP(K24,'[1]Науч.спец-ФГОС-кафедра'!$F$2:$S$52,14,0),"")</f>
        <v/>
      </c>
      <c r="AD24" s="14">
        <f t="shared" si="5"/>
        <v>2025</v>
      </c>
      <c r="AE24" s="14"/>
      <c r="AF24" s="6"/>
    </row>
    <row r="25" spans="1:32" ht="13.9" customHeight="1">
      <c r="A25" s="5" t="str">
        <f t="shared" si="0"/>
        <v>13.00.00</v>
      </c>
      <c r="B25" s="6" t="s">
        <v>32</v>
      </c>
      <c r="C25" s="7" t="str">
        <f t="shared" si="1"/>
        <v>17.03.21</v>
      </c>
      <c r="D25" s="8">
        <f t="shared" si="2"/>
        <v>5</v>
      </c>
      <c r="E25" s="9">
        <f>IFERROR(VLOOKUP(F25,'[1]ФГОС ВПО-ФГОС ВО'!$A$2:$C$111,3,0),IF(B25="ФГОС ВО",VLOOKUP([1]Группы!K25,'[1]Науч.спец-ФГОС-кафедра'!$F$3:$G$52,2,0),VLOOKUP(J25,'[1]Науч.спец-ФГОС-кафедра'!$B$3:$G$52,6,0)))</f>
        <v>140100</v>
      </c>
      <c r="F25" s="10" t="s">
        <v>108</v>
      </c>
      <c r="G25" s="11" t="s">
        <v>34</v>
      </c>
      <c r="H25" s="12" t="s">
        <v>112</v>
      </c>
      <c r="I25" s="12" t="s">
        <v>112</v>
      </c>
      <c r="J25" s="13" t="str">
        <f>IF(B25="ФГТ",VLOOKUP(F25,'[1]Науч.спец-ФГОС-кафедра'!$A$1:$B$52,2,0),VLOOKUP(F25,'[1]ФГОС ВПО-ФГОС ВО'!$A$2:$B$129,2,0))</f>
        <v>Теплоэнергетика и теплотехника</v>
      </c>
      <c r="K25" s="28" t="s">
        <v>111</v>
      </c>
      <c r="L25" s="2">
        <v>2021</v>
      </c>
      <c r="M25" s="14">
        <f t="shared" ca="1" si="3"/>
        <v>4</v>
      </c>
      <c r="N25" s="2" t="str">
        <f>VLOOKUP(P25,[1]Кафедры!$A$2:$E$499,5,0)</f>
        <v>ИЭиАС</v>
      </c>
      <c r="O25" s="2" t="s">
        <v>77</v>
      </c>
      <c r="P25" s="2">
        <v>59</v>
      </c>
      <c r="Q25" s="2" t="str">
        <f>VLOOKUP(P25,[1]Кафедры!$A$2:$D$499,3,0)</f>
        <v>ТиЭС</v>
      </c>
      <c r="R25" s="2" t="str">
        <f>VLOOKUP(P25,[1]Кафедры!$A$2:$D$499,4,0)</f>
        <v>Нешпоренко Е.Г.</v>
      </c>
      <c r="S25" s="15" t="s">
        <v>38</v>
      </c>
      <c r="T25" s="2"/>
      <c r="U25" s="16" t="s">
        <v>39</v>
      </c>
      <c r="V25" s="17">
        <v>44440</v>
      </c>
      <c r="W25" s="2" t="s">
        <v>40</v>
      </c>
      <c r="X25" s="17">
        <f t="shared" si="4"/>
        <v>45900</v>
      </c>
      <c r="Y25" s="2" t="str">
        <f>IFERROR(IF(B25="ФГОС ВО",VLOOKUP(E25,'[1]Науч.спец-ФГОС-кафедра'!$G$3:$H$52,2,0),VLOOKUP(F25,'[1]Науч.спец-ФГОС-кафедра'!$A$3:$H$52,8,0)),"")</f>
        <v/>
      </c>
      <c r="Z25" s="18">
        <v>17</v>
      </c>
      <c r="AA25" s="12" t="str">
        <f>IF(B25="ФГОС 3++",VLOOKUP(F25,'[1]Справочник ФГОС ВО'!$C$2:$K$126,9,0),"")</f>
        <v>Добавлена+алгоритмы</v>
      </c>
      <c r="AB25" s="20"/>
      <c r="AC25" s="6" t="str">
        <f>IF(AND(G25="асп",B25="ФГОС ВО"),VLOOKUP(K25,'[1]Науч.спец-ФГОС-кафедра'!$F$2:$S$52,14,0),"")</f>
        <v/>
      </c>
      <c r="AD25" s="14">
        <f t="shared" si="5"/>
        <v>2025</v>
      </c>
      <c r="AE25" s="14"/>
      <c r="AF25" s="6"/>
    </row>
    <row r="26" spans="1:32" ht="13.9" customHeight="1">
      <c r="A26" s="5" t="str">
        <f t="shared" si="0"/>
        <v>13.00.00</v>
      </c>
      <c r="B26" s="6" t="s">
        <v>32</v>
      </c>
      <c r="C26" s="7" t="str">
        <f t="shared" si="1"/>
        <v>26.02.20</v>
      </c>
      <c r="D26" s="8">
        <f t="shared" si="2"/>
        <v>4</v>
      </c>
      <c r="E26" s="9" t="str">
        <f>IFERROR(VLOOKUP(F26,'[1]ФГОС ВПО-ФГОС ВО'!$A$2:$C$111,3,0),IF(B26="ФГОС ВО",VLOOKUP([1]Группы!K26,'[1]Науч.спец-ФГОС-кафедра'!$F$3:$G$52,2,0),VLOOKUP(J26,'[1]Науч.спец-ФГОС-кафедра'!$B$3:$G$52,6,0)))</f>
        <v>140400</v>
      </c>
      <c r="F26" s="6" t="s">
        <v>113</v>
      </c>
      <c r="G26" s="6" t="s">
        <v>34</v>
      </c>
      <c r="H26" s="29" t="s">
        <v>114</v>
      </c>
      <c r="I26" s="11" t="s">
        <v>115</v>
      </c>
      <c r="J26" s="13" t="str">
        <f>IF(B26="ФГТ",VLOOKUP(F26,'[1]Науч.спец-ФГОС-кафедра'!$A$1:$B$52,2,0),VLOOKUP(F26,'[1]ФГОС ВПО-ФГОС ВО'!$A$2:$B$129,2,0))</f>
        <v>Электроэнергетика и электротехника</v>
      </c>
      <c r="K26" s="30" t="s">
        <v>116</v>
      </c>
      <c r="L26" s="14">
        <v>2020</v>
      </c>
      <c r="M26" s="14">
        <f t="shared" ca="1" si="3"/>
        <v>5</v>
      </c>
      <c r="N26" s="2" t="str">
        <f>VLOOKUP(P26,[1]Кафедры!$A$2:$E$499,5,0)</f>
        <v>ИЭиАС</v>
      </c>
      <c r="O26" s="2" t="s">
        <v>55</v>
      </c>
      <c r="P26" s="14">
        <v>1</v>
      </c>
      <c r="Q26" s="2" t="str">
        <f>VLOOKUP(P26,[1]Кафедры!$A$2:$D$499,3,0)</f>
        <v>АЭПиМ</v>
      </c>
      <c r="R26" s="2" t="str">
        <f>VLOOKUP(P26,[1]Кафедры!$A$2:$D$499,4,0)</f>
        <v>Николаев А.А.</v>
      </c>
      <c r="S26" s="6" t="s">
        <v>73</v>
      </c>
      <c r="T26" s="6"/>
      <c r="U26" s="16" t="s">
        <v>39</v>
      </c>
      <c r="V26" s="17">
        <v>44105</v>
      </c>
      <c r="W26" s="2" t="s">
        <v>57</v>
      </c>
      <c r="X26" s="17">
        <f t="shared" si="4"/>
        <v>45900</v>
      </c>
      <c r="Y26" s="2" t="str">
        <f>IFERROR(IF(B26="ФГОС ВО",VLOOKUP(E26,'[1]Науч.спец-ФГОС-кафедра'!$G$3:$H$52,2,0),VLOOKUP(F26,'[1]Науч.спец-ФГОС-кафедра'!$A$3:$H$52,8,0)),"")</f>
        <v/>
      </c>
      <c r="Z26" s="18">
        <v>27</v>
      </c>
      <c r="AA26" s="12" t="str">
        <f>IF(B26="ФГОС 3++",VLOOKUP(F26,'[1]Справочник ФГОС ВО'!$C$2:$K$126,9,0),"")</f>
        <v>Добавлена+алгоритмы</v>
      </c>
      <c r="AB26" s="20"/>
      <c r="AC26" s="6" t="str">
        <f>IF(AND(G26="асп",B26="ФГОС ВО"),VLOOKUP(K26,'[1]Науч.спец-ФГОС-кафедра'!$F$2:$S$52,14,0),"")</f>
        <v/>
      </c>
      <c r="AD26" s="14">
        <f t="shared" si="5"/>
        <v>2025</v>
      </c>
      <c r="AE26" s="14"/>
      <c r="AF26" s="6"/>
    </row>
    <row r="27" spans="1:32" ht="26.45" customHeight="1">
      <c r="A27" s="5" t="str">
        <f t="shared" si="0"/>
        <v>13.00.00</v>
      </c>
      <c r="B27" s="6" t="s">
        <v>32</v>
      </c>
      <c r="C27" s="7" t="str">
        <f t="shared" si="1"/>
        <v>17.03.21</v>
      </c>
      <c r="D27" s="8">
        <f t="shared" si="2"/>
        <v>5</v>
      </c>
      <c r="E27" s="9" t="str">
        <f>IFERROR(VLOOKUP(F27,'[1]ФГОС ВПО-ФГОС ВО'!$A$2:$C$111,3,0),IF(B27="ФГОС ВО",VLOOKUP([1]Группы!K27,'[1]Науч.спец-ФГОС-кафедра'!$F$3:$G$52,2,0),VLOOKUP(J27,'[1]Науч.спец-ФГОС-кафедра'!$B$3:$G$52,6,0)))</f>
        <v>140400</v>
      </c>
      <c r="F27" s="6" t="s">
        <v>113</v>
      </c>
      <c r="G27" s="6" t="s">
        <v>34</v>
      </c>
      <c r="H27" s="11" t="s">
        <v>117</v>
      </c>
      <c r="I27" s="11" t="s">
        <v>117</v>
      </c>
      <c r="J27" s="13" t="str">
        <f>IF(B27="ФГТ",VLOOKUP(F27,'[1]Науч.спец-ФГОС-кафедра'!$A$1:$B$52,2,0),VLOOKUP(F27,'[1]ФГОС ВПО-ФГОС ВО'!$A$2:$B$129,2,0))</f>
        <v>Электроэнергетика и электротехника</v>
      </c>
      <c r="K27" s="30" t="s">
        <v>116</v>
      </c>
      <c r="L27" s="14">
        <v>2021</v>
      </c>
      <c r="M27" s="14">
        <f t="shared" ca="1" si="3"/>
        <v>4</v>
      </c>
      <c r="N27" s="2" t="str">
        <f>VLOOKUP(P27,[1]Кафедры!$A$2:$E$499,5,0)</f>
        <v>ИЭиАС</v>
      </c>
      <c r="O27" s="2" t="s">
        <v>55</v>
      </c>
      <c r="P27" s="14">
        <v>1</v>
      </c>
      <c r="Q27" s="2" t="str">
        <f>VLOOKUP(P27,[1]Кафедры!$A$2:$D$499,3,0)</f>
        <v>АЭПиМ</v>
      </c>
      <c r="R27" s="2" t="str">
        <f>VLOOKUP(P27,[1]Кафедры!$A$2:$D$499,4,0)</f>
        <v>Николаев А.А.</v>
      </c>
      <c r="S27" s="6" t="s">
        <v>73</v>
      </c>
      <c r="T27" s="6"/>
      <c r="U27" s="16" t="s">
        <v>39</v>
      </c>
      <c r="V27" s="17">
        <v>44470</v>
      </c>
      <c r="W27" s="2" t="s">
        <v>57</v>
      </c>
      <c r="X27" s="17">
        <f t="shared" si="4"/>
        <v>46265</v>
      </c>
      <c r="Y27" s="2" t="str">
        <f>IFERROR(IF(B27="ФГОС ВО",VLOOKUP(E27,'[1]Науч.спец-ФГОС-кафедра'!$G$3:$H$52,2,0),VLOOKUP(F27,'[1]Науч.спец-ФГОС-кафедра'!$A$3:$H$52,8,0)),"")</f>
        <v/>
      </c>
      <c r="Z27" s="18">
        <v>13</v>
      </c>
      <c r="AA27" s="12" t="str">
        <f>IF(B27="ФГОС 3++",VLOOKUP(F27,'[1]Справочник ФГОС ВО'!$C$2:$K$126,9,0),"")</f>
        <v>Добавлена+алгоритмы</v>
      </c>
      <c r="AB27" s="20"/>
      <c r="AC27" s="6" t="str">
        <f>IF(AND(G27="асп",B27="ФГОС ВО"),VLOOKUP(K27,'[1]Науч.спец-ФГОС-кафедра'!$F$2:$S$52,14,0),"")</f>
        <v/>
      </c>
      <c r="AD27" s="14">
        <f t="shared" si="5"/>
        <v>2026</v>
      </c>
      <c r="AE27" s="14"/>
      <c r="AF27" s="6"/>
    </row>
    <row r="28" spans="1:32" ht="26.45" customHeight="1">
      <c r="A28" s="5" t="str">
        <f t="shared" si="0"/>
        <v>13.00.00</v>
      </c>
      <c r="B28" s="6" t="s">
        <v>32</v>
      </c>
      <c r="C28" s="7" t="str">
        <f t="shared" si="1"/>
        <v>17.03.21</v>
      </c>
      <c r="D28" s="8">
        <f t="shared" si="2"/>
        <v>5</v>
      </c>
      <c r="E28" s="9" t="str">
        <f>IFERROR(VLOOKUP(F28,'[1]ФГОС ВПО-ФГОС ВО'!$A$2:$C$111,3,0),IF(B28="ФГОС ВО",VLOOKUP([1]Группы!K28,'[1]Науч.спец-ФГОС-кафедра'!$F$3:$G$52,2,0),VLOOKUP(J28,'[1]Науч.спец-ФГОС-кафедра'!$B$3:$G$52,6,0)))</f>
        <v>140400</v>
      </c>
      <c r="F28" s="6" t="s">
        <v>113</v>
      </c>
      <c r="G28" s="6" t="s">
        <v>34</v>
      </c>
      <c r="H28" s="6" t="s">
        <v>118</v>
      </c>
      <c r="I28" s="6" t="s">
        <v>118</v>
      </c>
      <c r="J28" s="13" t="str">
        <f>IF(B28="ФГТ",VLOOKUP(F28,'[1]Науч.спец-ФГОС-кафедра'!$A$1:$B$52,2,0),VLOOKUP(F28,'[1]ФГОС ВПО-ФГОС ВО'!$A$2:$B$129,2,0))</f>
        <v>Электроэнергетика и электротехника</v>
      </c>
      <c r="K28" s="31" t="s">
        <v>116</v>
      </c>
      <c r="L28" s="14">
        <v>2021</v>
      </c>
      <c r="M28" s="14">
        <f t="shared" ca="1" si="3"/>
        <v>4</v>
      </c>
      <c r="N28" s="2" t="str">
        <f>VLOOKUP(P28,[1]Кафедры!$A$2:$E$499,5,0)</f>
        <v>Филиал</v>
      </c>
      <c r="O28" s="2" t="s">
        <v>119</v>
      </c>
      <c r="P28" s="14">
        <v>73</v>
      </c>
      <c r="Q28" s="2" t="str">
        <f>VLOOKUP(P28,[1]Кафедры!$A$2:$D$499,3,0)</f>
        <v>МиС</v>
      </c>
      <c r="R28" s="2" t="str">
        <f>VLOOKUP(P28,[1]Кафедры!$A$2:$D$499,4,0)</f>
        <v>Усанов М.Ю.</v>
      </c>
      <c r="S28" s="6" t="s">
        <v>73</v>
      </c>
      <c r="T28" s="6"/>
      <c r="U28" s="16" t="s">
        <v>39</v>
      </c>
      <c r="V28" s="17">
        <v>44470</v>
      </c>
      <c r="W28" s="2" t="s">
        <v>57</v>
      </c>
      <c r="X28" s="17">
        <f t="shared" si="4"/>
        <v>46265</v>
      </c>
      <c r="Y28" s="2" t="str">
        <f>IFERROR(IF(B28="ФГОС ВО",VLOOKUP(E28,'[1]Науч.спец-ФГОС-кафедра'!$G$3:$H$52,2,0),VLOOKUP(F28,'[1]Науч.спец-ФГОС-кафедра'!$A$3:$H$52,8,0)),"")</f>
        <v/>
      </c>
      <c r="Z28" s="18">
        <v>17</v>
      </c>
      <c r="AA28" s="12" t="str">
        <f>IF(B28="ФГОС 3++",VLOOKUP(F28,'[1]Справочник ФГОС ВО'!$C$2:$K$126,9,0),"")</f>
        <v>Добавлена+алгоритмы</v>
      </c>
      <c r="AB28" s="20"/>
      <c r="AC28" s="6" t="str">
        <f>IF(AND(G28="асп",B28="ФГОС ВО"),VLOOKUP(K28,'[1]Науч.спец-ФГОС-кафедра'!$F$2:$S$52,14,0),"")</f>
        <v/>
      </c>
      <c r="AD28" s="14">
        <f t="shared" si="5"/>
        <v>2026</v>
      </c>
      <c r="AE28" s="14"/>
      <c r="AF28" s="6"/>
    </row>
    <row r="29" spans="1:32" ht="13.9" customHeight="1">
      <c r="A29" s="5" t="str">
        <f t="shared" si="0"/>
        <v>13.00.00</v>
      </c>
      <c r="B29" s="6" t="s">
        <v>32</v>
      </c>
      <c r="C29" s="7" t="str">
        <f t="shared" si="1"/>
        <v>17.03.21</v>
      </c>
      <c r="D29" s="8">
        <f t="shared" si="2"/>
        <v>5</v>
      </c>
      <c r="E29" s="9" t="str">
        <f>IFERROR(VLOOKUP(F29,'[1]ФГОС ВПО-ФГОС ВО'!$A$2:$C$111,3,0),IF(B29="ФГОС ВО",VLOOKUP([1]Группы!K29,'[1]Науч.спец-ФГОС-кафедра'!$F$3:$G$52,2,0),VLOOKUP(J29,'[1]Науч.спец-ФГОС-кафедра'!$B$3:$G$52,6,0)))</f>
        <v>140400</v>
      </c>
      <c r="F29" s="6" t="s">
        <v>113</v>
      </c>
      <c r="G29" s="6" t="s">
        <v>34</v>
      </c>
      <c r="H29" s="32" t="s">
        <v>120</v>
      </c>
      <c r="I29" s="32" t="s">
        <v>120</v>
      </c>
      <c r="J29" s="13" t="str">
        <f>IF(B29="ФГТ",VLOOKUP(F29,'[1]Науч.спец-ФГОС-кафедра'!$A$1:$B$52,2,0),VLOOKUP(F29,'[1]ФГОС ВПО-ФГОС ВО'!$A$2:$B$129,2,0))</f>
        <v>Электроэнергетика и электротехника</v>
      </c>
      <c r="K29" s="21" t="s">
        <v>116</v>
      </c>
      <c r="L29" s="14">
        <v>2021</v>
      </c>
      <c r="M29" s="14">
        <f t="shared" ca="1" si="3"/>
        <v>4</v>
      </c>
      <c r="N29" s="2" t="str">
        <f>VLOOKUP(P29,[1]Кафедры!$A$2:$E$499,5,0)</f>
        <v>ИЭиАС</v>
      </c>
      <c r="O29" s="2" t="s">
        <v>77</v>
      </c>
      <c r="P29" s="14">
        <v>1</v>
      </c>
      <c r="Q29" s="2" t="str">
        <f>VLOOKUP(P29,[1]Кафедры!$A$2:$D$499,3,0)</f>
        <v>АЭПиМ</v>
      </c>
      <c r="R29" s="2" t="str">
        <f>VLOOKUP(P29,[1]Кафедры!$A$2:$D$499,4,0)</f>
        <v>Николаев А.А.</v>
      </c>
      <c r="S29" s="6" t="s">
        <v>38</v>
      </c>
      <c r="T29" s="6"/>
      <c r="U29" s="16" t="s">
        <v>39</v>
      </c>
      <c r="V29" s="17">
        <v>44440</v>
      </c>
      <c r="W29" s="2" t="s">
        <v>40</v>
      </c>
      <c r="X29" s="17">
        <f t="shared" si="4"/>
        <v>45900</v>
      </c>
      <c r="Y29" s="2" t="str">
        <f>IFERROR(IF(B29="ФГОС ВО",VLOOKUP(E29,'[1]Науч.спец-ФГОС-кафедра'!$G$3:$H$52,2,0),VLOOKUP(F29,'[1]Науч.спец-ФГОС-кафедра'!$A$3:$H$52,8,0)),"")</f>
        <v/>
      </c>
      <c r="Z29" s="18">
        <v>23</v>
      </c>
      <c r="AA29" s="12" t="str">
        <f>IF(B29="ФГОС 3++",VLOOKUP(F29,'[1]Справочник ФГОС ВО'!$C$2:$K$126,9,0),"")</f>
        <v>Добавлена+алгоритмы</v>
      </c>
      <c r="AB29" s="20"/>
      <c r="AC29" s="6" t="str">
        <f>IF(AND(G29="асп",B29="ФГОС ВО"),VLOOKUP(K29,'[1]Науч.спец-ФГОС-кафедра'!$F$2:$S$52,14,0),"")</f>
        <v/>
      </c>
      <c r="AD29" s="14">
        <f t="shared" si="5"/>
        <v>2025</v>
      </c>
      <c r="AE29" s="14"/>
      <c r="AF29" s="6"/>
    </row>
    <row r="30" spans="1:32" ht="13.9" customHeight="1">
      <c r="A30" s="5" t="str">
        <f t="shared" si="0"/>
        <v>13.00.00</v>
      </c>
      <c r="B30" s="6" t="s">
        <v>32</v>
      </c>
      <c r="C30" s="7" t="str">
        <f t="shared" si="1"/>
        <v>17.03.21</v>
      </c>
      <c r="D30" s="8">
        <f t="shared" si="2"/>
        <v>5</v>
      </c>
      <c r="E30" s="9" t="str">
        <f>IFERROR(VLOOKUP(F30,'[1]ФГОС ВПО-ФГОС ВО'!$A$2:$C$111,3,0),IF(B30="ФГОС ВО",VLOOKUP([1]Группы!K30,'[1]Науч.спец-ФГОС-кафедра'!$F$3:$G$52,2,0),VLOOKUP(J30,'[1]Науч.спец-ФГОС-кафедра'!$B$3:$G$52,6,0)))</f>
        <v>140400</v>
      </c>
      <c r="F30" s="6" t="s">
        <v>113</v>
      </c>
      <c r="G30" s="6" t="s">
        <v>34</v>
      </c>
      <c r="H30" s="15" t="s">
        <v>121</v>
      </c>
      <c r="I30" s="15" t="s">
        <v>121</v>
      </c>
      <c r="J30" s="13" t="str">
        <f>IF(B30="ФГТ",VLOOKUP(F30,'[1]Науч.спец-ФГОС-кафедра'!$A$1:$B$52,2,0),VLOOKUP(F30,'[1]ФГОС ВПО-ФГОС ВО'!$A$2:$B$129,2,0))</f>
        <v>Электроэнергетика и электротехника</v>
      </c>
      <c r="K30" s="21" t="s">
        <v>116</v>
      </c>
      <c r="L30" s="14">
        <v>2021</v>
      </c>
      <c r="M30" s="14">
        <f t="shared" ca="1" si="3"/>
        <v>4</v>
      </c>
      <c r="N30" s="2" t="str">
        <f>VLOOKUP(P30,[1]Кафедры!$A$2:$E$499,5,0)</f>
        <v>Филиал</v>
      </c>
      <c r="O30" s="2" t="s">
        <v>119</v>
      </c>
      <c r="P30" s="14">
        <v>73</v>
      </c>
      <c r="Q30" s="2" t="str">
        <f>VLOOKUP(P30,[1]Кафедры!$A$2:$D$499,3,0)</f>
        <v>МиС</v>
      </c>
      <c r="R30" s="2" t="str">
        <f>VLOOKUP(P30,[1]Кафедры!$A$2:$D$499,4,0)</f>
        <v>Усанов М.Ю.</v>
      </c>
      <c r="S30" s="6" t="s">
        <v>38</v>
      </c>
      <c r="T30" s="6"/>
      <c r="U30" s="16" t="s">
        <v>39</v>
      </c>
      <c r="V30" s="17">
        <v>44440</v>
      </c>
      <c r="W30" s="2" t="s">
        <v>40</v>
      </c>
      <c r="X30" s="17">
        <f t="shared" si="4"/>
        <v>45900</v>
      </c>
      <c r="Y30" s="2" t="str">
        <f>IFERROR(IF(B30="ФГОС ВО",VLOOKUP(E30,'[1]Науч.спец-ФГОС-кафедра'!$G$3:$H$52,2,0),VLOOKUP(F30,'[1]Науч.спец-ФГОС-кафедра'!$A$3:$H$52,8,0)),"")</f>
        <v/>
      </c>
      <c r="Z30" s="18">
        <v>26</v>
      </c>
      <c r="AA30" s="12" t="str">
        <f>IF(B30="ФГОС 3++",VLOOKUP(F30,'[1]Справочник ФГОС ВО'!$C$2:$K$126,9,0),"")</f>
        <v>Добавлена+алгоритмы</v>
      </c>
      <c r="AB30" s="20"/>
      <c r="AC30" s="6" t="str">
        <f>IF(AND(G30="асп",B30="ФГОС ВО"),VLOOKUP(K30,'[1]Науч.спец-ФГОС-кафедра'!$F$2:$S$52,14,0),"")</f>
        <v/>
      </c>
      <c r="AD30" s="14">
        <f t="shared" si="5"/>
        <v>2025</v>
      </c>
      <c r="AE30" s="14"/>
      <c r="AF30" s="6"/>
    </row>
    <row r="31" spans="1:32" ht="26.45" customHeight="1">
      <c r="A31" s="5" t="str">
        <f t="shared" si="0"/>
        <v>13.00.00</v>
      </c>
      <c r="B31" s="6" t="s">
        <v>32</v>
      </c>
      <c r="C31" s="7" t="str">
        <f t="shared" si="1"/>
        <v>17.03.21</v>
      </c>
      <c r="D31" s="8">
        <f t="shared" si="2"/>
        <v>5</v>
      </c>
      <c r="E31" s="9" t="str">
        <f>IFERROR(VLOOKUP(F31,'[1]ФГОС ВПО-ФГОС ВО'!$A$2:$C$111,3,0),IF(B31="ФГОС ВО",VLOOKUP([1]Группы!K31,'[1]Науч.спец-ФГОС-кафедра'!$F$3:$G$52,2,0),VLOOKUP(J31,'[1]Науч.спец-ФГОС-кафедра'!$B$3:$G$52,6,0)))</f>
        <v>140400</v>
      </c>
      <c r="F31" s="6" t="s">
        <v>113</v>
      </c>
      <c r="G31" s="6" t="s">
        <v>34</v>
      </c>
      <c r="H31" s="33" t="s">
        <v>122</v>
      </c>
      <c r="I31" s="32" t="s">
        <v>123</v>
      </c>
      <c r="J31" s="13" t="str">
        <f>IF(B31="ФГТ",VLOOKUP(F31,'[1]Науч.спец-ФГОС-кафедра'!$A$1:$B$52,2,0),VLOOKUP(F31,'[1]ФГОС ВПО-ФГОС ВО'!$A$2:$B$129,2,0))</f>
        <v>Электроэнергетика и электротехника</v>
      </c>
      <c r="K31" s="21" t="s">
        <v>124</v>
      </c>
      <c r="L31" s="14">
        <v>2021</v>
      </c>
      <c r="M31" s="14">
        <f t="shared" ca="1" si="3"/>
        <v>4</v>
      </c>
      <c r="N31" s="2" t="str">
        <f>VLOOKUP(P31,[1]Кафедры!$A$2:$E$499,5,0)</f>
        <v>ИЭиАС</v>
      </c>
      <c r="O31" s="2" t="s">
        <v>55</v>
      </c>
      <c r="P31" s="14">
        <v>71</v>
      </c>
      <c r="Q31" s="2" t="str">
        <f>VLOOKUP(P31,[1]Кафедры!$A$2:$D$499,3,0)</f>
        <v>ЭПП</v>
      </c>
      <c r="R31" s="2" t="str">
        <f>VLOOKUP(P31,[1]Кафедры!$A$2:$D$499,4,0)</f>
        <v>Варганова А.В.</v>
      </c>
      <c r="S31" s="6" t="s">
        <v>73</v>
      </c>
      <c r="T31" s="6"/>
      <c r="U31" s="16" t="s">
        <v>39</v>
      </c>
      <c r="V31" s="17">
        <v>44470</v>
      </c>
      <c r="W31" s="2" t="s">
        <v>57</v>
      </c>
      <c r="X31" s="17">
        <f t="shared" si="4"/>
        <v>46265</v>
      </c>
      <c r="Y31" s="2" t="str">
        <f>IFERROR(IF(B31="ФГОС ВО",VLOOKUP(E31,'[1]Науч.спец-ФГОС-кафедра'!$G$3:$H$52,2,0),VLOOKUP(F31,'[1]Науч.спец-ФГОС-кафедра'!$A$3:$H$52,8,0)),"")</f>
        <v/>
      </c>
      <c r="Z31" s="18">
        <v>37</v>
      </c>
      <c r="AA31" s="12" t="str">
        <f>IF(B31="ФГОС 3++",VLOOKUP(F31,'[1]Справочник ФГОС ВО'!$C$2:$K$126,9,0),"")</f>
        <v>Добавлена+алгоритмы</v>
      </c>
      <c r="AB31" s="20"/>
      <c r="AC31" s="6" t="str">
        <f>IF(AND(G31="асп",B31="ФГОС ВО"),VLOOKUP(K31,'[1]Науч.спец-ФГОС-кафедра'!$F$2:$S$52,14,0),"")</f>
        <v/>
      </c>
      <c r="AD31" s="14">
        <f t="shared" si="5"/>
        <v>2026</v>
      </c>
      <c r="AE31" s="14"/>
      <c r="AF31" s="6"/>
    </row>
    <row r="32" spans="1:32" ht="25.5" customHeight="1">
      <c r="A32" s="5" t="str">
        <f t="shared" si="0"/>
        <v>13.00.00</v>
      </c>
      <c r="B32" s="6" t="s">
        <v>32</v>
      </c>
      <c r="C32" s="7" t="str">
        <f t="shared" si="1"/>
        <v>17.03.21</v>
      </c>
      <c r="D32" s="8">
        <f t="shared" si="2"/>
        <v>5</v>
      </c>
      <c r="E32" s="9" t="str">
        <f>IFERROR(VLOOKUP(F32,'[1]ФГОС ВПО-ФГОС ВО'!$A$2:$C$111,3,0),IF(B32="ФГОС ВО",VLOOKUP([1]Группы!K32,'[1]Науч.спец-ФГОС-кафедра'!$F$3:$G$52,2,0),VLOOKUP(J32,'[1]Науч.спец-ФГОС-кафедра'!$B$3:$G$52,6,0)))</f>
        <v>140400</v>
      </c>
      <c r="F32" s="6" t="s">
        <v>113</v>
      </c>
      <c r="G32" s="6" t="s">
        <v>34</v>
      </c>
      <c r="H32" s="32" t="s">
        <v>125</v>
      </c>
      <c r="I32" s="32" t="s">
        <v>125</v>
      </c>
      <c r="J32" s="13" t="str">
        <f>IF(B32="ФГТ",VLOOKUP(F32,'[1]Науч.спец-ФГОС-кафедра'!$A$1:$B$52,2,0),VLOOKUP(F32,'[1]ФГОС ВПО-ФГОС ВО'!$A$2:$B$129,2,0))</f>
        <v>Электроэнергетика и электротехника</v>
      </c>
      <c r="K32" s="21" t="s">
        <v>124</v>
      </c>
      <c r="L32" s="14">
        <v>2021</v>
      </c>
      <c r="M32" s="14">
        <f t="shared" ca="1" si="3"/>
        <v>4</v>
      </c>
      <c r="N32" s="2" t="str">
        <f>VLOOKUP(P32,[1]Кафедры!$A$2:$E$499,5,0)</f>
        <v>ИЭиАС</v>
      </c>
      <c r="O32" s="2" t="s">
        <v>77</v>
      </c>
      <c r="P32" s="14">
        <v>71</v>
      </c>
      <c r="Q32" s="2" t="str">
        <f>VLOOKUP(P32,[1]Кафедры!$A$2:$D$499,3,0)</f>
        <v>ЭПП</v>
      </c>
      <c r="R32" s="2" t="str">
        <f>VLOOKUP(P32,[1]Кафедры!$A$2:$D$499,4,0)</f>
        <v>Варганова А.В.</v>
      </c>
      <c r="S32" s="6" t="s">
        <v>38</v>
      </c>
      <c r="T32" s="6"/>
      <c r="U32" s="16" t="s">
        <v>39</v>
      </c>
      <c r="V32" s="17">
        <v>44440</v>
      </c>
      <c r="W32" s="2" t="s">
        <v>40</v>
      </c>
      <c r="X32" s="17">
        <f t="shared" si="4"/>
        <v>45900</v>
      </c>
      <c r="Y32" s="2" t="str">
        <f>IFERROR(IF(B32="ФГОС ВО",VLOOKUP(E32,'[1]Науч.спец-ФГОС-кафедра'!$G$3:$H$52,2,0),VLOOKUP(F32,'[1]Науч.спец-ФГОС-кафедра'!$A$3:$H$52,8,0)),"")</f>
        <v/>
      </c>
      <c r="Z32" s="18">
        <v>25</v>
      </c>
      <c r="AA32" s="12" t="str">
        <f>IF(B32="ФГОС 3++",VLOOKUP(F32,'[1]Справочник ФГОС ВО'!$C$2:$K$126,9,0),"")</f>
        <v>Добавлена+алгоритмы</v>
      </c>
      <c r="AB32" s="20"/>
      <c r="AC32" s="6" t="str">
        <f>IF(AND(G32="асп",B32="ФГОС ВО"),VLOOKUP(K32,'[1]Науч.спец-ФГОС-кафедра'!$F$2:$S$52,14,0),"")</f>
        <v/>
      </c>
      <c r="AD32" s="14">
        <f t="shared" si="5"/>
        <v>2025</v>
      </c>
      <c r="AE32" s="14"/>
      <c r="AF32" s="6"/>
    </row>
    <row r="33" spans="1:32" ht="13.9" customHeight="1">
      <c r="A33" s="5" t="str">
        <f t="shared" si="0"/>
        <v>13.00.00</v>
      </c>
      <c r="B33" s="6" t="s">
        <v>88</v>
      </c>
      <c r="C33" s="7" t="str">
        <f t="shared" si="1"/>
        <v>17.03.21</v>
      </c>
      <c r="D33" s="8">
        <f t="shared" si="2"/>
        <v>5</v>
      </c>
      <c r="E33" s="9" t="str">
        <f>IFERROR(VLOOKUP(F33,'[1]ФГОС ВПО-ФГОС ВО'!$A$2:$C$111,3,0),IF(B33="ФГОС ВО",VLOOKUP([1]Группы!K33,'[1]Науч.спец-ФГОС-кафедра'!$F$3:$G$52,2,0),VLOOKUP(J33,'[1]Науч.спец-ФГОС-кафедра'!$B$3:$G$52,6,0)))</f>
        <v>05.09.03
05.09.01</v>
      </c>
      <c r="F33" s="6" t="s">
        <v>126</v>
      </c>
      <c r="G33" s="6" t="s">
        <v>90</v>
      </c>
      <c r="H33" s="6" t="s">
        <v>127</v>
      </c>
      <c r="I33" s="6" t="s">
        <v>127</v>
      </c>
      <c r="J33" s="13" t="str">
        <f>IF(B33="ФГТ",VLOOKUP(F33,'[1]Науч.спец-ФГОС-кафедра'!$A$1:$B$52,2,0),VLOOKUP(F33,'[1]ФГОС ВПО-ФГОС ВО'!$A$2:$B$129,2,0))</f>
        <v>Электро- и теплотехника</v>
      </c>
      <c r="K33" s="31" t="s">
        <v>128</v>
      </c>
      <c r="L33" s="14">
        <v>2021</v>
      </c>
      <c r="M33" s="14">
        <f t="shared" ca="1" si="3"/>
        <v>4</v>
      </c>
      <c r="N33" s="2" t="str">
        <f>VLOOKUP(P33,[1]Кафедры!$A$2:$E$499,5,0)</f>
        <v>ИЭиАС</v>
      </c>
      <c r="O33" s="2" t="s">
        <v>77</v>
      </c>
      <c r="P33" s="14">
        <v>71</v>
      </c>
      <c r="Q33" s="2" t="str">
        <f>VLOOKUP(P33,[1]Кафедры!$A$2:$D$499,3,0)</f>
        <v>ЭПП</v>
      </c>
      <c r="R33" s="2" t="str">
        <f>VLOOKUP(P33,[1]Кафедры!$A$2:$D$499,4,0)</f>
        <v>Варганова А.В.</v>
      </c>
      <c r="S33" s="6" t="s">
        <v>38</v>
      </c>
      <c r="T33" s="6"/>
      <c r="U33" s="2"/>
      <c r="V33" s="17">
        <v>44440</v>
      </c>
      <c r="W33" s="2" t="s">
        <v>40</v>
      </c>
      <c r="X33" s="17">
        <f t="shared" si="4"/>
        <v>45900</v>
      </c>
      <c r="Y33" s="2" t="str">
        <f>IFERROR(IF(B33="ФГОС ВО",VLOOKUP(E33,'[1]Науч.спец-ФГОС-кафедра'!$G$3:$H$52,2,0),VLOOKUP(F33,'[1]Науч.спец-ФГОС-кафедра'!$A$3:$H$52,8,0)),"")</f>
        <v>Технические</v>
      </c>
      <c r="Z33" s="18">
        <v>7</v>
      </c>
      <c r="AA33" s="12" t="str">
        <f>IF(B33="ФГОС 3++",VLOOKUP(F33,'[1]Справочник ФГОС ВО'!$C$2:$K$126,9,0),"")</f>
        <v/>
      </c>
      <c r="AB33" s="20"/>
      <c r="AC33" s="6" t="str">
        <f>IF(AND(G33="асп",B33="ФГОС ВО"),VLOOKUP(K33,'[1]Науч.спец-ФГОС-кафедра'!$F$2:$S$52,14,0),"")</f>
        <v>2.4.2</v>
      </c>
      <c r="AD33" s="14">
        <f t="shared" si="5"/>
        <v>2025</v>
      </c>
      <c r="AE33" s="14"/>
      <c r="AF33" s="6"/>
    </row>
    <row r="34" spans="1:32" ht="30">
      <c r="A34" s="5" t="str">
        <f t="shared" si="0"/>
        <v>15.00.00</v>
      </c>
      <c r="B34" s="6" t="s">
        <v>88</v>
      </c>
      <c r="C34" s="7" t="str">
        <f t="shared" si="1"/>
        <v>26.02.20</v>
      </c>
      <c r="D34" s="8">
        <f t="shared" si="2"/>
        <v>4</v>
      </c>
      <c r="E34" s="9">
        <f>IFERROR(VLOOKUP(F34,'[1]ФГОС ВПО-ФГОС ВО'!$A$2:$C$111,3,0),IF(B34="ФГОС ВО",VLOOKUP([1]Группы!K34,'[1]Науч.спец-ФГОС-кафедра'!$F$3:$G$52,2,0),VLOOKUP(J34,'[1]Науч.спец-ФГОС-кафедра'!$B$3:$G$52,6,0)))</f>
        <v>150700</v>
      </c>
      <c r="F34" s="6" t="s">
        <v>129</v>
      </c>
      <c r="G34" s="6" t="s">
        <v>34</v>
      </c>
      <c r="H34" s="11" t="s">
        <v>130</v>
      </c>
      <c r="I34" s="11" t="s">
        <v>130</v>
      </c>
      <c r="J34" s="13" t="str">
        <f>IF(B34="ФГТ",VLOOKUP(F34,'[1]Науч.спец-ФГОС-кафедра'!$A$1:$B$52,2,0),VLOOKUP(F34,'[1]ФГОС ВПО-ФГОС ВО'!$A$2:$B$129,2,0))</f>
        <v>Машиностроение</v>
      </c>
      <c r="K34" s="31" t="s">
        <v>131</v>
      </c>
      <c r="L34" s="14">
        <v>2020</v>
      </c>
      <c r="M34" s="14">
        <f t="shared" ca="1" si="3"/>
        <v>5</v>
      </c>
      <c r="N34" s="2" t="str">
        <f>VLOOKUP(P34,[1]Кафедры!$A$2:$E$499,5,0)</f>
        <v>ИММиМ</v>
      </c>
      <c r="O34" s="2" t="s">
        <v>55</v>
      </c>
      <c r="P34" s="14">
        <v>27</v>
      </c>
      <c r="Q34" s="2" t="str">
        <f>VLOOKUP(P34,[1]Кафедры!$A$2:$D$499,3,0)</f>
        <v>МиТОДиМ</v>
      </c>
      <c r="R34" s="2" t="str">
        <f>VLOOKUP(P34,[1]Кафедры!$A$2:$D$499,4,0)</f>
        <v>Платов С.И.</v>
      </c>
      <c r="S34" s="6" t="s">
        <v>73</v>
      </c>
      <c r="T34" s="6"/>
      <c r="U34" s="2"/>
      <c r="V34" s="17">
        <v>44105</v>
      </c>
      <c r="W34" s="2" t="s">
        <v>57</v>
      </c>
      <c r="X34" s="17">
        <f t="shared" si="4"/>
        <v>45900</v>
      </c>
      <c r="Y34" s="2" t="str">
        <f>IFERROR(IF(B34="ФГОС ВО",VLOOKUP(E34,'[1]Науч.спец-ФГОС-кафедра'!$G$3:$H$52,2,0),VLOOKUP(F34,'[1]Науч.спец-ФГОС-кафедра'!$A$3:$H$52,8,0)),"")</f>
        <v/>
      </c>
      <c r="Z34" s="18">
        <v>29</v>
      </c>
      <c r="AA34" s="12" t="str">
        <f>IF(B34="ФГОС 3++",VLOOKUP(F34,'[1]Справочник ФГОС ВО'!$C$2:$K$126,9,0),"")</f>
        <v/>
      </c>
      <c r="AB34" s="20"/>
      <c r="AC34" s="6" t="str">
        <f>IF(AND(G34="асп",B34="ФГОС ВО"),VLOOKUP(K34,'[1]Науч.спец-ФГОС-кафедра'!$F$2:$S$52,14,0),"")</f>
        <v/>
      </c>
      <c r="AD34" s="14">
        <f t="shared" si="5"/>
        <v>2025</v>
      </c>
      <c r="AE34" s="14"/>
      <c r="AF34" s="6"/>
    </row>
    <row r="35" spans="1:32" ht="25.5" customHeight="1">
      <c r="A35" s="5" t="str">
        <f t="shared" si="0"/>
        <v>15.00.00</v>
      </c>
      <c r="B35" s="6" t="s">
        <v>88</v>
      </c>
      <c r="C35" s="7" t="str">
        <f t="shared" si="1"/>
        <v>17.03.21</v>
      </c>
      <c r="D35" s="8">
        <f t="shared" si="2"/>
        <v>5</v>
      </c>
      <c r="E35" s="9">
        <f>IFERROR(VLOOKUP(F35,'[1]ФГОС ВПО-ФГОС ВО'!$A$2:$C$111,3,0),IF(B35="ФГОС ВО",VLOOKUP([1]Группы!K35,'[1]Науч.спец-ФГОС-кафедра'!$F$3:$G$52,2,0),VLOOKUP(J35,'[1]Науч.спец-ФГОС-кафедра'!$B$3:$G$52,6,0)))</f>
        <v>150700</v>
      </c>
      <c r="F35" s="6" t="s">
        <v>129</v>
      </c>
      <c r="G35" s="6" t="s">
        <v>34</v>
      </c>
      <c r="H35" s="6" t="s">
        <v>132</v>
      </c>
      <c r="I35" s="6" t="s">
        <v>132</v>
      </c>
      <c r="J35" s="13" t="str">
        <f>IF(B35="ФГТ",VLOOKUP(F35,'[1]Науч.спец-ФГОС-кафедра'!$A$1:$B$52,2,0),VLOOKUP(F35,'[1]ФГОС ВПО-ФГОС ВО'!$A$2:$B$129,2,0))</f>
        <v>Машиностроение</v>
      </c>
      <c r="K35" s="30" t="s">
        <v>133</v>
      </c>
      <c r="L35" s="14">
        <v>2021</v>
      </c>
      <c r="M35" s="14">
        <f t="shared" ca="1" si="3"/>
        <v>4</v>
      </c>
      <c r="N35" s="2" t="str">
        <f>VLOOKUP(P35,[1]Кафедры!$A$2:$E$499,5,0)</f>
        <v>ИММиМ</v>
      </c>
      <c r="O35" s="2" t="s">
        <v>55</v>
      </c>
      <c r="P35" s="14">
        <v>27</v>
      </c>
      <c r="Q35" s="2" t="str">
        <f>VLOOKUP(P35,[1]Кафедры!$A$2:$D$499,3,0)</f>
        <v>МиТОДиМ</v>
      </c>
      <c r="R35" s="2" t="str">
        <f>VLOOKUP(P35,[1]Кафедры!$A$2:$D$499,4,0)</f>
        <v>Платов С.И.</v>
      </c>
      <c r="S35" s="6" t="s">
        <v>73</v>
      </c>
      <c r="T35" s="6"/>
      <c r="U35" s="2"/>
      <c r="V35" s="17">
        <v>44470</v>
      </c>
      <c r="W35" s="2" t="s">
        <v>57</v>
      </c>
      <c r="X35" s="17">
        <f t="shared" si="4"/>
        <v>46265</v>
      </c>
      <c r="Y35" s="2" t="str">
        <f>IFERROR(IF(B35="ФГОС ВО",VLOOKUP(E35,'[1]Науч.спец-ФГОС-кафедра'!$G$3:$H$52,2,0),VLOOKUP(F35,'[1]Науч.спец-ФГОС-кафедра'!$A$3:$H$52,8,0)),"")</f>
        <v/>
      </c>
      <c r="Z35" s="18">
        <v>27</v>
      </c>
      <c r="AA35" s="12" t="str">
        <f>IF(B35="ФГОС 3++",VLOOKUP(F35,'[1]Справочник ФГОС ВО'!$C$2:$K$126,9,0),"")</f>
        <v/>
      </c>
      <c r="AB35" s="20"/>
      <c r="AC35" s="6" t="str">
        <f>IF(AND(G35="асп",B35="ФГОС ВО"),VLOOKUP(K35,'[1]Науч.спец-ФГОС-кафедра'!$F$2:$S$52,14,0),"")</f>
        <v/>
      </c>
      <c r="AD35" s="14">
        <f t="shared" si="5"/>
        <v>2026</v>
      </c>
      <c r="AE35" s="14"/>
      <c r="AF35" s="6"/>
    </row>
    <row r="36" spans="1:32" ht="26.45" customHeight="1">
      <c r="A36" s="5" t="str">
        <f t="shared" si="0"/>
        <v>15.00.00</v>
      </c>
      <c r="B36" s="6" t="s">
        <v>88</v>
      </c>
      <c r="C36" s="7" t="str">
        <f t="shared" si="1"/>
        <v>17.03.21</v>
      </c>
      <c r="D36" s="8">
        <f t="shared" si="2"/>
        <v>5</v>
      </c>
      <c r="E36" s="9">
        <f>IFERROR(VLOOKUP(F36,'[1]ФГОС ВПО-ФГОС ВО'!$A$2:$C$111,3,0),IF(B36="ФГОС ВО",VLOOKUP([1]Группы!K36,'[1]Науч.спец-ФГОС-кафедра'!$F$3:$G$52,2,0),VLOOKUP(J36,'[1]Науч.спец-ФГОС-кафедра'!$B$3:$G$52,6,0)))</f>
        <v>150700</v>
      </c>
      <c r="F36" s="6" t="s">
        <v>129</v>
      </c>
      <c r="G36" s="6" t="s">
        <v>34</v>
      </c>
      <c r="H36" s="11" t="s">
        <v>134</v>
      </c>
      <c r="I36" s="11" t="s">
        <v>134</v>
      </c>
      <c r="J36" s="13" t="str">
        <f>IF(B36="ФГТ",VLOOKUP(F36,'[1]Науч.спец-ФГОС-кафедра'!$A$1:$B$52,2,0),VLOOKUP(F36,'[1]ФГОС ВПО-ФГОС ВО'!$A$2:$B$129,2,0))</f>
        <v>Машиностроение</v>
      </c>
      <c r="K36" s="31" t="s">
        <v>131</v>
      </c>
      <c r="L36" s="14">
        <v>2021</v>
      </c>
      <c r="M36" s="14">
        <f t="shared" ca="1" si="3"/>
        <v>4</v>
      </c>
      <c r="N36" s="2" t="str">
        <f>VLOOKUP(P36,[1]Кафедры!$A$2:$E$499,5,0)</f>
        <v>ИММиМ</v>
      </c>
      <c r="O36" s="2" t="s">
        <v>55</v>
      </c>
      <c r="P36" s="14">
        <v>27</v>
      </c>
      <c r="Q36" s="2" t="str">
        <f>VLOOKUP(P36,[1]Кафедры!$A$2:$D$499,3,0)</f>
        <v>МиТОДиМ</v>
      </c>
      <c r="R36" s="2" t="str">
        <f>VLOOKUP(P36,[1]Кафедры!$A$2:$D$499,4,0)</f>
        <v>Платов С.И.</v>
      </c>
      <c r="S36" s="6" t="s">
        <v>73</v>
      </c>
      <c r="T36" s="6"/>
      <c r="U36" s="2"/>
      <c r="V36" s="17">
        <v>44470</v>
      </c>
      <c r="W36" s="2" t="s">
        <v>57</v>
      </c>
      <c r="X36" s="17">
        <f t="shared" si="4"/>
        <v>46265</v>
      </c>
      <c r="Y36" s="2" t="str">
        <f>IFERROR(IF(B36="ФГОС ВО",VLOOKUP(E36,'[1]Науч.спец-ФГОС-кафедра'!$G$3:$H$52,2,0),VLOOKUP(F36,'[1]Науч.спец-ФГОС-кафедра'!$A$3:$H$52,8,0)),"")</f>
        <v/>
      </c>
      <c r="Z36" s="18">
        <v>26</v>
      </c>
      <c r="AA36" s="12" t="str">
        <f>IF(B36="ФГОС 3++",VLOOKUP(F36,'[1]Справочник ФГОС ВО'!$C$2:$K$126,9,0),"")</f>
        <v/>
      </c>
      <c r="AB36" s="20"/>
      <c r="AC36" s="6" t="str">
        <f>IF(AND(G36="асп",B36="ФГОС ВО"),VLOOKUP(K36,'[1]Науч.спец-ФГОС-кафедра'!$F$2:$S$52,14,0),"")</f>
        <v/>
      </c>
      <c r="AD36" s="14">
        <f t="shared" si="5"/>
        <v>2026</v>
      </c>
      <c r="AE36" s="14"/>
      <c r="AF36" s="6"/>
    </row>
    <row r="37" spans="1:32" ht="30">
      <c r="A37" s="5" t="str">
        <f t="shared" si="0"/>
        <v>15.00.00</v>
      </c>
      <c r="B37" s="6" t="s">
        <v>88</v>
      </c>
      <c r="C37" s="7" t="str">
        <f t="shared" si="1"/>
        <v>17.03.21</v>
      </c>
      <c r="D37" s="8">
        <f t="shared" si="2"/>
        <v>5</v>
      </c>
      <c r="E37" s="9">
        <f>IFERROR(VLOOKUP(F37,'[1]ФГОС ВПО-ФГОС ВО'!$A$2:$C$111,3,0),IF(B37="ФГОС ВО",VLOOKUP([1]Группы!K37,'[1]Науч.спец-ФГОС-кафедра'!$F$3:$G$52,2,0),VLOOKUP(J37,'[1]Науч.спец-ФГОС-кафедра'!$B$3:$G$52,6,0)))</f>
        <v>150700</v>
      </c>
      <c r="F37" s="6" t="s">
        <v>129</v>
      </c>
      <c r="G37" s="6" t="s">
        <v>34</v>
      </c>
      <c r="H37" s="15" t="s">
        <v>135</v>
      </c>
      <c r="I37" s="15" t="s">
        <v>135</v>
      </c>
      <c r="J37" s="13" t="str">
        <f>IF(B37="ФГТ",VLOOKUP(F37,'[1]Науч.спец-ФГОС-кафедра'!$A$1:$B$52,2,0),VLOOKUP(F37,'[1]ФГОС ВПО-ФГОС ВО'!$A$2:$B$129,2,0))</f>
        <v>Машиностроение</v>
      </c>
      <c r="K37" s="30" t="s">
        <v>136</v>
      </c>
      <c r="L37" s="14">
        <v>2021</v>
      </c>
      <c r="M37" s="14">
        <f t="shared" ca="1" si="3"/>
        <v>4</v>
      </c>
      <c r="N37" s="2" t="str">
        <f>VLOOKUP(P37,[1]Кафедры!$A$2:$E$499,5,0)</f>
        <v>ИММиМ</v>
      </c>
      <c r="O37" s="2" t="s">
        <v>137</v>
      </c>
      <c r="P37" s="14">
        <v>27</v>
      </c>
      <c r="Q37" s="2" t="str">
        <f>VLOOKUP(P37,[1]Кафедры!$A$2:$D$499,3,0)</f>
        <v>МиТОДиМ</v>
      </c>
      <c r="R37" s="2" t="str">
        <f>VLOOKUP(P37,[1]Кафедры!$A$2:$D$499,4,0)</f>
        <v>Платов С.И.</v>
      </c>
      <c r="S37" s="6" t="s">
        <v>38</v>
      </c>
      <c r="T37" s="6"/>
      <c r="U37" s="1" t="s">
        <v>39</v>
      </c>
      <c r="V37" s="17">
        <v>44440</v>
      </c>
      <c r="W37" s="2" t="s">
        <v>40</v>
      </c>
      <c r="X37" s="17">
        <f t="shared" si="4"/>
        <v>45900</v>
      </c>
      <c r="Y37" s="2" t="str">
        <f>IFERROR(IF(B37="ФГОС ВО",VLOOKUP(E37,'[1]Науч.спец-ФГОС-кафедра'!$G$3:$H$52,2,0),VLOOKUP(F37,'[1]Науч.спец-ФГОС-кафедра'!$A$3:$H$52,8,0)),"")</f>
        <v/>
      </c>
      <c r="Z37" s="18">
        <v>21</v>
      </c>
      <c r="AA37" s="12" t="str">
        <f>IF(B37="ФГОС 3++",VLOOKUP(F37,'[1]Справочник ФГОС ВО'!$C$2:$K$126,9,0),"")</f>
        <v/>
      </c>
      <c r="AB37" s="20"/>
      <c r="AC37" s="6" t="str">
        <f>IF(AND(G37="асп",B37="ФГОС ВО"),VLOOKUP(K37,'[1]Науч.спец-ФГОС-кафедра'!$F$2:$S$52,14,0),"")</f>
        <v/>
      </c>
      <c r="AD37" s="14">
        <f t="shared" si="5"/>
        <v>2025</v>
      </c>
      <c r="AE37" s="14"/>
      <c r="AF37" s="6"/>
    </row>
    <row r="38" spans="1:32" ht="26.45" customHeight="1">
      <c r="A38" s="5" t="str">
        <f t="shared" si="0"/>
        <v>15.00.00</v>
      </c>
      <c r="B38" s="6" t="s">
        <v>88</v>
      </c>
      <c r="C38" s="7" t="str">
        <f t="shared" si="1"/>
        <v>26.02.20</v>
      </c>
      <c r="D38" s="8">
        <f t="shared" si="2"/>
        <v>4</v>
      </c>
      <c r="E38" s="9" t="str">
        <f>IFERROR(VLOOKUP(F38,'[1]ФГОС ВПО-ФГОС ВО'!$A$2:$C$111,3,0),IF(B38="ФГОС ВО",VLOOKUP([1]Группы!K38,'[1]Науч.спец-ФГОС-кафедра'!$F$3:$G$52,2,0),VLOOKUP(J38,'[1]Науч.спец-ФГОС-кафедра'!$B$3:$G$52,6,0)))</f>
        <v>151000</v>
      </c>
      <c r="F38" s="6" t="s">
        <v>138</v>
      </c>
      <c r="G38" s="6" t="s">
        <v>34</v>
      </c>
      <c r="H38" s="11" t="s">
        <v>139</v>
      </c>
      <c r="I38" s="11" t="s">
        <v>139</v>
      </c>
      <c r="J38" s="13" t="str">
        <f>IF(B38="ФГТ",VLOOKUP(F38,'[1]Науч.спец-ФГОС-кафедра'!$A$1:$B$52,2,0),VLOOKUP(F38,'[1]ФГОС ВПО-ФГОС ВО'!$A$2:$B$129,2,0))</f>
        <v>Технологические машины и оборудование</v>
      </c>
      <c r="K38" s="31" t="s">
        <v>140</v>
      </c>
      <c r="L38" s="14">
        <v>2020</v>
      </c>
      <c r="M38" s="14">
        <f t="shared" ca="1" si="3"/>
        <v>5</v>
      </c>
      <c r="N38" s="2" t="str">
        <f>VLOOKUP(P38,[1]Кафедры!$A$2:$E$499,5,0)</f>
        <v>ИММиМ</v>
      </c>
      <c r="O38" s="2" t="s">
        <v>55</v>
      </c>
      <c r="P38" s="14">
        <v>43</v>
      </c>
      <c r="Q38" s="2" t="str">
        <f>VLOOKUP(P38,[1]Кафедры!$A$2:$D$499,3,0)</f>
        <v>ПиЭММиО</v>
      </c>
      <c r="R38" s="2" t="str">
        <f>VLOOKUP(P38,[1]Кафедры!$A$2:$D$499,4,0)</f>
        <v>Корчунов А.Г.</v>
      </c>
      <c r="S38" s="6" t="s">
        <v>73</v>
      </c>
      <c r="T38" s="6"/>
      <c r="U38" s="2"/>
      <c r="V38" s="17">
        <v>44105</v>
      </c>
      <c r="W38" s="2" t="s">
        <v>57</v>
      </c>
      <c r="X38" s="17">
        <f t="shared" si="4"/>
        <v>45900</v>
      </c>
      <c r="Y38" s="2" t="str">
        <f>IFERROR(IF(B38="ФГОС ВО",VLOOKUP(E38,'[1]Науч.спец-ФГОС-кафедра'!$G$3:$H$52,2,0),VLOOKUP(F38,'[1]Науч.спец-ФГОС-кафедра'!$A$3:$H$52,8,0)),"")</f>
        <v/>
      </c>
      <c r="Z38" s="18">
        <v>21</v>
      </c>
      <c r="AA38" s="12" t="str">
        <f>IF(B38="ФГОС 3++",VLOOKUP(F38,'[1]Справочник ФГОС ВО'!$C$2:$K$126,9,0),"")</f>
        <v/>
      </c>
      <c r="AB38" s="20"/>
      <c r="AC38" s="6" t="str">
        <f>IF(AND(G38="асп",B38="ФГОС ВО"),VLOOKUP(K38,'[1]Науч.спец-ФГОС-кафедра'!$F$2:$S$52,14,0),"")</f>
        <v/>
      </c>
      <c r="AD38" s="14">
        <f t="shared" si="5"/>
        <v>2025</v>
      </c>
      <c r="AE38" s="14"/>
      <c r="AF38" s="6"/>
    </row>
    <row r="39" spans="1:32" ht="27.6" customHeight="1">
      <c r="A39" s="5" t="str">
        <f t="shared" si="0"/>
        <v>15.00.00</v>
      </c>
      <c r="B39" s="6" t="s">
        <v>88</v>
      </c>
      <c r="C39" s="7" t="str">
        <f t="shared" si="1"/>
        <v>17.03.21</v>
      </c>
      <c r="D39" s="8">
        <f t="shared" si="2"/>
        <v>5</v>
      </c>
      <c r="E39" s="9" t="str">
        <f>IFERROR(VLOOKUP(F39,'[1]ФГОС ВПО-ФГОС ВО'!$A$2:$C$111,3,0),IF(B39="ФГОС ВО",VLOOKUP([1]Группы!K39,'[1]Науч.спец-ФГОС-кафедра'!$F$3:$G$52,2,0),VLOOKUP(J39,'[1]Науч.спец-ФГОС-кафедра'!$B$3:$G$52,6,0)))</f>
        <v>151000</v>
      </c>
      <c r="F39" s="6" t="s">
        <v>138</v>
      </c>
      <c r="G39" s="6" t="s">
        <v>34</v>
      </c>
      <c r="H39" s="6" t="s">
        <v>141</v>
      </c>
      <c r="I39" s="6" t="s">
        <v>141</v>
      </c>
      <c r="J39" s="13" t="str">
        <f>IF(B39="ФГТ",VLOOKUP(F39,'[1]Науч.спец-ФГОС-кафедра'!$A$1:$B$52,2,0),VLOOKUP(F39,'[1]ФГОС ВПО-ФГОС ВО'!$A$2:$B$129,2,0))</f>
        <v>Технологические машины и оборудование</v>
      </c>
      <c r="K39" s="31" t="s">
        <v>142</v>
      </c>
      <c r="L39" s="14">
        <v>2021</v>
      </c>
      <c r="M39" s="14">
        <f t="shared" ca="1" si="3"/>
        <v>4</v>
      </c>
      <c r="N39" s="2" t="str">
        <f>VLOOKUP(P39,[1]Кафедры!$A$2:$E$499,5,0)</f>
        <v>ИММиМ</v>
      </c>
      <c r="O39" s="2" t="s">
        <v>55</v>
      </c>
      <c r="P39" s="14">
        <v>43</v>
      </c>
      <c r="Q39" s="2" t="str">
        <f>VLOOKUP(P39,[1]Кафедры!$A$2:$D$499,3,0)</f>
        <v>ПиЭММиО</v>
      </c>
      <c r="R39" s="2" t="str">
        <f>VLOOKUP(P39,[1]Кафедры!$A$2:$D$499,4,0)</f>
        <v>Корчунов А.Г.</v>
      </c>
      <c r="S39" s="6" t="s">
        <v>73</v>
      </c>
      <c r="T39" s="6"/>
      <c r="U39" s="2"/>
      <c r="V39" s="17">
        <v>44470</v>
      </c>
      <c r="W39" s="2" t="s">
        <v>57</v>
      </c>
      <c r="X39" s="17">
        <f t="shared" si="4"/>
        <v>46265</v>
      </c>
      <c r="Y39" s="2" t="str">
        <f>IFERROR(IF(B39="ФГОС ВО",VLOOKUP(E39,'[1]Науч.спец-ФГОС-кафедра'!$G$3:$H$52,2,0),VLOOKUP(F39,'[1]Науч.спец-ФГОС-кафедра'!$A$3:$H$52,8,0)),"")</f>
        <v/>
      </c>
      <c r="Z39" s="18">
        <v>31</v>
      </c>
      <c r="AA39" s="12" t="str">
        <f>IF(B39="ФГОС 3++",VLOOKUP(F39,'[1]Справочник ФГОС ВО'!$C$2:$K$126,9,0),"")</f>
        <v/>
      </c>
      <c r="AB39" s="20"/>
      <c r="AC39" s="6" t="str">
        <f>IF(AND(G39="асп",B39="ФГОС ВО"),VLOOKUP(K39,'[1]Науч.спец-ФГОС-кафедра'!$F$2:$S$52,14,0),"")</f>
        <v/>
      </c>
      <c r="AD39" s="14">
        <f t="shared" si="5"/>
        <v>2026</v>
      </c>
      <c r="AE39" s="14"/>
      <c r="AF39" s="6"/>
    </row>
    <row r="40" spans="1:32" s="34" customFormat="1" ht="26.45" customHeight="1">
      <c r="A40" s="5" t="str">
        <f t="shared" si="0"/>
        <v>15.00.00</v>
      </c>
      <c r="B40" s="6" t="s">
        <v>88</v>
      </c>
      <c r="C40" s="7" t="str">
        <f t="shared" si="1"/>
        <v>26.02.20</v>
      </c>
      <c r="D40" s="8">
        <f t="shared" si="2"/>
        <v>4</v>
      </c>
      <c r="E40" s="9">
        <f>IFERROR(VLOOKUP(F40,'[1]ФГОС ВПО-ФГОС ВО'!$A$2:$C$111,3,0),IF(B40="ФГОС ВО",VLOOKUP([1]Группы!K40,'[1]Науч.спец-ФГОС-кафедра'!$F$3:$G$52,2,0),VLOOKUP(J40,'[1]Науч.спец-ФГОС-кафедра'!$B$3:$G$52,6,0)))</f>
        <v>221000</v>
      </c>
      <c r="F40" s="6" t="s">
        <v>143</v>
      </c>
      <c r="G40" s="6" t="s">
        <v>34</v>
      </c>
      <c r="H40" s="11" t="s">
        <v>144</v>
      </c>
      <c r="I40" s="11" t="s">
        <v>145</v>
      </c>
      <c r="J40" s="13" t="str">
        <f>IF(B40="ФГТ",VLOOKUP(F40,'[1]Науч.спец-ФГОС-кафедра'!$A$1:$B$52,2,0),VLOOKUP(F40,'[1]ФГОС ВПО-ФГОС ВО'!$A$2:$B$129,2,0))</f>
        <v>Мехатроника и робототехника</v>
      </c>
      <c r="K40" s="31" t="s">
        <v>146</v>
      </c>
      <c r="L40" s="14">
        <v>2020</v>
      </c>
      <c r="M40" s="14">
        <f t="shared" ca="1" si="3"/>
        <v>5</v>
      </c>
      <c r="N40" s="2" t="str">
        <f>VLOOKUP(P40,[1]Кафедры!$A$2:$E$499,5,0)</f>
        <v>ИЭиАС</v>
      </c>
      <c r="O40" s="2" t="s">
        <v>55</v>
      </c>
      <c r="P40" s="14">
        <v>1</v>
      </c>
      <c r="Q40" s="2" t="str">
        <f>VLOOKUP(P40,[1]Кафедры!$A$2:$D$499,3,0)</f>
        <v>АЭПиМ</v>
      </c>
      <c r="R40" s="2" t="str">
        <f>VLOOKUP(P40,[1]Кафедры!$A$2:$D$499,4,0)</f>
        <v>Николаев А.А.</v>
      </c>
      <c r="S40" s="6" t="s">
        <v>73</v>
      </c>
      <c r="T40" s="6"/>
      <c r="U40" s="2"/>
      <c r="V40" s="17">
        <v>44105</v>
      </c>
      <c r="W40" s="2" t="s">
        <v>57</v>
      </c>
      <c r="X40" s="17">
        <f t="shared" si="4"/>
        <v>45900</v>
      </c>
      <c r="Y40" s="2" t="str">
        <f>IFERROR(IF(B40="ФГОС ВО",VLOOKUP(E40,'[1]Науч.спец-ФГОС-кафедра'!$G$3:$H$52,2,0),VLOOKUP(F40,'[1]Науч.спец-ФГОС-кафедра'!$A$3:$H$52,8,0)),"")</f>
        <v/>
      </c>
      <c r="Z40" s="18">
        <v>25</v>
      </c>
      <c r="AA40" s="12" t="str">
        <f>IF(B40="ФГОС 3++",VLOOKUP(F40,'[1]Справочник ФГОС ВО'!$C$2:$K$126,9,0),"")</f>
        <v/>
      </c>
      <c r="AB40" s="20"/>
      <c r="AC40" s="6" t="str">
        <f>IF(AND(G40="асп",B40="ФГОС ВО"),VLOOKUP(K40,'[1]Науч.спец-ФГОС-кафедра'!$F$2:$S$52,14,0),"")</f>
        <v/>
      </c>
      <c r="AD40" s="14">
        <f t="shared" si="5"/>
        <v>2025</v>
      </c>
      <c r="AE40" s="2"/>
      <c r="AF40" s="2"/>
    </row>
    <row r="41" spans="1:32" ht="26.45" customHeight="1">
      <c r="A41" s="5" t="str">
        <f t="shared" si="0"/>
        <v>15.00.00</v>
      </c>
      <c r="B41" s="6" t="s">
        <v>32</v>
      </c>
      <c r="C41" s="7" t="str">
        <f t="shared" si="1"/>
        <v>17.03.21</v>
      </c>
      <c r="D41" s="8">
        <f t="shared" si="2"/>
        <v>5</v>
      </c>
      <c r="E41" s="9">
        <f>IFERROR(VLOOKUP(F41,'[1]ФГОС ВПО-ФГОС ВО'!$A$2:$C$111,3,0),IF(B41="ФГОС ВО",VLOOKUP([1]Группы!K41,'[1]Науч.спец-ФГОС-кафедра'!$F$3:$G$52,2,0),VLOOKUP(J41,'[1]Науч.спец-ФГОС-кафедра'!$B$3:$G$52,6,0)))</f>
        <v>221000</v>
      </c>
      <c r="F41" s="6" t="s">
        <v>143</v>
      </c>
      <c r="G41" s="6" t="s">
        <v>34</v>
      </c>
      <c r="H41" s="6" t="s">
        <v>147</v>
      </c>
      <c r="I41" s="6" t="s">
        <v>147</v>
      </c>
      <c r="J41" s="13" t="str">
        <f>IF(B41="ФГТ",VLOOKUP(F41,'[1]Науч.спец-ФГОС-кафедра'!$A$1:$B$52,2,0),VLOOKUP(F41,'[1]ФГОС ВПО-ФГОС ВО'!$A$2:$B$129,2,0))</f>
        <v>Мехатроника и робототехника</v>
      </c>
      <c r="K41" s="31" t="s">
        <v>146</v>
      </c>
      <c r="L41" s="14">
        <v>2021</v>
      </c>
      <c r="M41" s="14">
        <f t="shared" ca="1" si="3"/>
        <v>4</v>
      </c>
      <c r="N41" s="2" t="str">
        <f>VLOOKUP(P41,[1]Кафедры!$A$2:$E$499,5,0)</f>
        <v>ИЭиАС</v>
      </c>
      <c r="O41" s="2" t="s">
        <v>55</v>
      </c>
      <c r="P41" s="14">
        <v>1</v>
      </c>
      <c r="Q41" s="2" t="str">
        <f>VLOOKUP(P41,[1]Кафедры!$A$2:$D$499,3,0)</f>
        <v>АЭПиМ</v>
      </c>
      <c r="R41" s="2" t="str">
        <f>VLOOKUP(P41,[1]Кафедры!$A$2:$D$499,4,0)</f>
        <v>Николаев А.А.</v>
      </c>
      <c r="S41" s="6" t="s">
        <v>73</v>
      </c>
      <c r="T41" s="6"/>
      <c r="U41" s="16" t="s">
        <v>39</v>
      </c>
      <c r="V41" s="17">
        <v>44470</v>
      </c>
      <c r="W41" s="2" t="s">
        <v>57</v>
      </c>
      <c r="X41" s="17">
        <f t="shared" si="4"/>
        <v>46265</v>
      </c>
      <c r="Y41" s="2" t="str">
        <f>IFERROR(IF(B41="ФГОС ВО",VLOOKUP(E41,'[1]Науч.спец-ФГОС-кафедра'!$G$3:$H$52,2,0),VLOOKUP(F41,'[1]Науч.спец-ФГОС-кафедра'!$A$3:$H$52,8,0)),"")</f>
        <v/>
      </c>
      <c r="Z41" s="18">
        <v>29</v>
      </c>
      <c r="AA41" s="12" t="str">
        <f>IF(B41="ФГОС 3++",VLOOKUP(F41,'[1]Справочник ФГОС ВО'!$C$2:$K$126,9,0),"")</f>
        <v>Добавлена+алгоритмы</v>
      </c>
      <c r="AB41" s="20"/>
      <c r="AC41" s="6" t="str">
        <f>IF(AND(G41="асп",B41="ФГОС ВО"),VLOOKUP(K41,'[1]Науч.спец-ФГОС-кафедра'!$F$2:$S$52,14,0),"")</f>
        <v/>
      </c>
      <c r="AD41" s="14">
        <f t="shared" si="5"/>
        <v>2026</v>
      </c>
      <c r="AE41" s="14"/>
      <c r="AF41" s="6"/>
    </row>
    <row r="42" spans="1:32" ht="39.6" customHeight="1">
      <c r="A42" s="5" t="str">
        <f t="shared" si="0"/>
        <v>15.00.00</v>
      </c>
      <c r="B42" s="6" t="s">
        <v>32</v>
      </c>
      <c r="C42" s="7" t="str">
        <f t="shared" si="1"/>
        <v>17.03.21</v>
      </c>
      <c r="D42" s="8">
        <f t="shared" si="2"/>
        <v>5</v>
      </c>
      <c r="E42" s="9">
        <f>IFERROR(VLOOKUP(F42,'[1]ФГОС ВПО-ФГОС ВО'!$A$2:$C$111,3,0),IF(B42="ФГОС ВО",VLOOKUP([1]Группы!K42,'[1]Науч.спец-ФГОС-кафедра'!$F$3:$G$52,2,0),VLOOKUP(J42,'[1]Науч.спец-ФГОС-кафедра'!$B$3:$G$52,6,0)))</f>
        <v>221000</v>
      </c>
      <c r="F42" s="6" t="s">
        <v>143</v>
      </c>
      <c r="G42" s="6" t="s">
        <v>34</v>
      </c>
      <c r="H42" s="6" t="s">
        <v>148</v>
      </c>
      <c r="I42" s="6" t="s">
        <v>149</v>
      </c>
      <c r="J42" s="13" t="str">
        <f>IF(B42="ФГТ",VLOOKUP(F42,'[1]Науч.спец-ФГОС-кафедра'!$A$1:$B$52,2,0),VLOOKUP(F42,'[1]ФГОС ВПО-ФГОС ВО'!$A$2:$B$129,2,0))</f>
        <v>Мехатроника и робототехника</v>
      </c>
      <c r="K42" s="31" t="s">
        <v>146</v>
      </c>
      <c r="L42" s="14">
        <v>2021</v>
      </c>
      <c r="M42" s="14">
        <f t="shared" ca="1" si="3"/>
        <v>4</v>
      </c>
      <c r="N42" s="2" t="str">
        <f>VLOOKUP(P42,[1]Кафедры!$A$2:$E$499,5,0)</f>
        <v>ИЭиАС</v>
      </c>
      <c r="O42" s="2" t="s">
        <v>77</v>
      </c>
      <c r="P42" s="14">
        <v>1</v>
      </c>
      <c r="Q42" s="2" t="str">
        <f>VLOOKUP(P42,[1]Кафедры!$A$2:$D$499,3,0)</f>
        <v>АЭПиМ</v>
      </c>
      <c r="R42" s="2" t="str">
        <f>VLOOKUP(P42,[1]Кафедры!$A$2:$D$499,4,0)</f>
        <v>Николаев А.А.</v>
      </c>
      <c r="S42" s="6" t="s">
        <v>38</v>
      </c>
      <c r="T42" s="6"/>
      <c r="U42" s="16" t="s">
        <v>39</v>
      </c>
      <c r="V42" s="17">
        <v>44440</v>
      </c>
      <c r="W42" s="2" t="s">
        <v>40</v>
      </c>
      <c r="X42" s="17">
        <f t="shared" si="4"/>
        <v>45900</v>
      </c>
      <c r="Y42" s="2" t="str">
        <f>IFERROR(IF(B42="ФГОС ВО",VLOOKUP(E42,'[1]Науч.спец-ФГОС-кафедра'!$G$3:$H$52,2,0),VLOOKUP(F42,'[1]Науч.спец-ФГОС-кафедра'!$A$3:$H$52,8,0)),"")</f>
        <v/>
      </c>
      <c r="Z42" s="18">
        <v>13</v>
      </c>
      <c r="AA42" s="12" t="str">
        <f>IF(B42="ФГОС 3++",VLOOKUP(F42,'[1]Справочник ФГОС ВО'!$C$2:$K$126,9,0),"")</f>
        <v>Добавлена+алгоритмы</v>
      </c>
      <c r="AB42" s="20"/>
      <c r="AC42" s="6" t="str">
        <f>IF(AND(G42="асп",B42="ФГОС ВО"),VLOOKUP(K42,'[1]Науч.спец-ФГОС-кафедра'!$F$2:$S$52,14,0),"")</f>
        <v/>
      </c>
      <c r="AD42" s="14">
        <f t="shared" si="5"/>
        <v>2025</v>
      </c>
      <c r="AE42" s="14"/>
      <c r="AF42" s="6"/>
    </row>
    <row r="43" spans="1:32" ht="26.45" customHeight="1">
      <c r="A43" s="5" t="str">
        <f t="shared" si="0"/>
        <v>15.00.00</v>
      </c>
      <c r="B43" s="6" t="s">
        <v>88</v>
      </c>
      <c r="C43" s="7" t="str">
        <f t="shared" si="1"/>
        <v>27.02.19</v>
      </c>
      <c r="D43" s="8">
        <f t="shared" si="2"/>
        <v>2</v>
      </c>
      <c r="E43" s="9">
        <f>IFERROR(VLOOKUP(F43,'[1]ФГОС ВПО-ФГОС ВО'!$A$2:$C$111,3,0),IF(B43="ФГОС ВО",VLOOKUP([1]Группы!K43,'[1]Науч.спец-ФГОС-кафедра'!$F$3:$G$52,2,0),VLOOKUP(J43,'[1]Науч.спец-ФГОС-кафедра'!$B$3:$G$52,6,0)))</f>
        <v>151701</v>
      </c>
      <c r="F43" s="6" t="s">
        <v>150</v>
      </c>
      <c r="G43" s="6" t="s">
        <v>64</v>
      </c>
      <c r="H43" s="6" t="s">
        <v>151</v>
      </c>
      <c r="I43" s="6" t="s">
        <v>152</v>
      </c>
      <c r="J43" s="13" t="str">
        <f>IF(B43="ФГТ",VLOOKUP(F43,'[1]Науч.спец-ФГОС-кафедра'!$A$1:$B$52,2,0),VLOOKUP(F43,'[1]ФГОС ВПО-ФГОС ВО'!$A$2:$B$129,2,0))</f>
        <v>Проектирование технологических машин и комплексов</v>
      </c>
      <c r="K43" s="30" t="s">
        <v>153</v>
      </c>
      <c r="L43" s="14">
        <v>2019</v>
      </c>
      <c r="M43" s="14">
        <f t="shared" ca="1" si="3"/>
        <v>6</v>
      </c>
      <c r="N43" s="2" t="str">
        <f>VLOOKUP(P43,[1]Кафедры!$A$2:$E$499,5,0)</f>
        <v>ИММиМ</v>
      </c>
      <c r="O43" s="2" t="s">
        <v>137</v>
      </c>
      <c r="P43" s="14">
        <v>43</v>
      </c>
      <c r="Q43" s="2" t="str">
        <f>VLOOKUP(P43,[1]Кафедры!$A$2:$D$499,3,0)</f>
        <v>ПиЭММиО</v>
      </c>
      <c r="R43" s="2" t="str">
        <f>VLOOKUP(P43,[1]Кафедры!$A$2:$D$499,4,0)</f>
        <v>Корчунов А.Г.</v>
      </c>
      <c r="S43" s="6" t="s">
        <v>38</v>
      </c>
      <c r="T43" s="6"/>
      <c r="U43" s="2" t="s">
        <v>39</v>
      </c>
      <c r="V43" s="17">
        <v>43709</v>
      </c>
      <c r="W43" s="2" t="s">
        <v>99</v>
      </c>
      <c r="X43" s="17">
        <f t="shared" si="4"/>
        <v>45716</v>
      </c>
      <c r="Y43" s="2" t="str">
        <f>IFERROR(IF(B43="ФГОС ВО",VLOOKUP(E43,'[1]Науч.спец-ФГОС-кафедра'!$G$3:$H$52,2,0),VLOOKUP(F43,'[1]Науч.спец-ФГОС-кафедра'!$A$3:$H$52,8,0)),"")</f>
        <v/>
      </c>
      <c r="Z43" s="18">
        <v>11</v>
      </c>
      <c r="AA43" s="12" t="str">
        <f>IF(B43="ФГОС 3++",VLOOKUP(F43,'[1]Справочник ФГОС ВО'!$C$2:$K$126,9,0),"")</f>
        <v/>
      </c>
      <c r="AB43" s="20"/>
      <c r="AC43" s="6" t="str">
        <f>IF(AND(G43="асп",B43="ФГОС ВО"),VLOOKUP(K43,'[1]Науч.спец-ФГОС-кафедра'!$F$2:$S$52,14,0),"")</f>
        <v/>
      </c>
      <c r="AD43" s="14">
        <f t="shared" si="5"/>
        <v>2025</v>
      </c>
      <c r="AE43" s="14"/>
      <c r="AF43" s="6"/>
    </row>
    <row r="44" spans="1:32" ht="30" customHeight="1">
      <c r="A44" s="5" t="str">
        <f t="shared" si="0"/>
        <v>15.00.00</v>
      </c>
      <c r="B44" s="6" t="s">
        <v>88</v>
      </c>
      <c r="C44" s="7" t="str">
        <f t="shared" si="1"/>
        <v>26.02.20</v>
      </c>
      <c r="D44" s="8">
        <f t="shared" si="2"/>
        <v>4</v>
      </c>
      <c r="E44" s="9">
        <f>IFERROR(VLOOKUP(F44,'[1]ФГОС ВПО-ФГОС ВО'!$A$2:$C$111,3,0),IF(B44="ФГОС ВО",VLOOKUP([1]Группы!K44,'[1]Науч.спец-ФГОС-кафедра'!$F$3:$G$52,2,0),VLOOKUP(J44,'[1]Науч.спец-ФГОС-кафедра'!$B$3:$G$52,6,0)))</f>
        <v>151701</v>
      </c>
      <c r="F44" s="6" t="s">
        <v>150</v>
      </c>
      <c r="G44" s="6" t="s">
        <v>64</v>
      </c>
      <c r="H44" s="6" t="s">
        <v>154</v>
      </c>
      <c r="I44" s="6" t="s">
        <v>155</v>
      </c>
      <c r="J44" s="13" t="str">
        <f>IF(B44="ФГТ",VLOOKUP(F44,'[1]Науч.спец-ФГОС-кафедра'!$A$1:$B$52,2,0),VLOOKUP(F44,'[1]ФГОС ВПО-ФГОС ВО'!$A$2:$B$129,2,0))</f>
        <v>Проектирование технологических машин и комплексов</v>
      </c>
      <c r="K44" s="30" t="s">
        <v>153</v>
      </c>
      <c r="L44" s="14">
        <v>2020</v>
      </c>
      <c r="M44" s="14">
        <f t="shared" ca="1" si="3"/>
        <v>5</v>
      </c>
      <c r="N44" s="2" t="str">
        <f>VLOOKUP(P44,[1]Кафедры!$A$2:$E$499,5,0)</f>
        <v>ИММиМ</v>
      </c>
      <c r="O44" s="2" t="s">
        <v>137</v>
      </c>
      <c r="P44" s="14">
        <v>43</v>
      </c>
      <c r="Q44" s="2" t="str">
        <f>VLOOKUP(P44,[1]Кафедры!$A$2:$D$499,3,0)</f>
        <v>ПиЭММиО</v>
      </c>
      <c r="R44" s="2" t="str">
        <f>VLOOKUP(P44,[1]Кафедры!$A$2:$D$499,4,0)</f>
        <v>Корчунов А.Г.</v>
      </c>
      <c r="S44" s="6" t="s">
        <v>38</v>
      </c>
      <c r="T44" s="6"/>
      <c r="U44" s="2" t="s">
        <v>39</v>
      </c>
      <c r="V44" s="17">
        <v>44075</v>
      </c>
      <c r="W44" s="2" t="s">
        <v>99</v>
      </c>
      <c r="X44" s="17">
        <f t="shared" si="4"/>
        <v>46081</v>
      </c>
      <c r="Y44" s="2" t="str">
        <f>IFERROR(IF(B44="ФГОС ВО",VLOOKUP(E44,'[1]Науч.спец-ФГОС-кафедра'!$G$3:$H$52,2,0),VLOOKUP(F44,'[1]Науч.спец-ФГОС-кафедра'!$A$3:$H$52,8,0)),"")</f>
        <v/>
      </c>
      <c r="Z44" s="18">
        <v>6</v>
      </c>
      <c r="AA44" s="12" t="str">
        <f>IF(B44="ФГОС 3++",VLOOKUP(F44,'[1]Справочник ФГОС ВО'!$C$2:$K$126,9,0),"")</f>
        <v/>
      </c>
      <c r="AB44" s="20"/>
      <c r="AC44" s="6" t="str">
        <f>IF(AND(G44="асп",B44="ФГОС ВО"),VLOOKUP(K44,'[1]Науч.спец-ФГОС-кафедра'!$F$2:$S$52,14,0),"")</f>
        <v/>
      </c>
      <c r="AD44" s="14">
        <f t="shared" si="5"/>
        <v>2026</v>
      </c>
      <c r="AE44" s="14"/>
      <c r="AF44" s="6"/>
    </row>
    <row r="45" spans="1:32" ht="15" customHeight="1">
      <c r="A45" s="5" t="str">
        <f t="shared" si="0"/>
        <v>15.00.00</v>
      </c>
      <c r="B45" s="6" t="s">
        <v>88</v>
      </c>
      <c r="C45" s="7" t="str">
        <f t="shared" si="1"/>
        <v>17.03.21</v>
      </c>
      <c r="D45" s="8">
        <f t="shared" si="2"/>
        <v>5</v>
      </c>
      <c r="E45" s="9">
        <f>IFERROR(VLOOKUP(F45,'[1]ФГОС ВПО-ФГОС ВО'!$A$2:$C$111,3,0),IF(B45="ФГОС ВО",VLOOKUP([1]Группы!K45,'[1]Науч.спец-ФГОС-кафедра'!$F$3:$G$52,2,0),VLOOKUP(J45,'[1]Науч.спец-ФГОС-кафедра'!$B$3:$G$52,6,0)))</f>
        <v>151701</v>
      </c>
      <c r="F45" s="6" t="s">
        <v>150</v>
      </c>
      <c r="G45" s="6" t="s">
        <v>64</v>
      </c>
      <c r="H45" s="6" t="s">
        <v>156</v>
      </c>
      <c r="I45" s="6" t="s">
        <v>157</v>
      </c>
      <c r="J45" s="13" t="str">
        <f>IF(B45="ФГТ",VLOOKUP(F45,'[1]Науч.спец-ФГОС-кафедра'!$A$1:$B$52,2,0),VLOOKUP(F45,'[1]ФГОС ВПО-ФГОС ВО'!$A$2:$B$129,2,0))</f>
        <v>Проектирование технологических машин и комплексов</v>
      </c>
      <c r="K45" s="30" t="s">
        <v>153</v>
      </c>
      <c r="L45" s="14">
        <v>2021</v>
      </c>
      <c r="M45" s="14">
        <f t="shared" ca="1" si="3"/>
        <v>4</v>
      </c>
      <c r="N45" s="2" t="str">
        <f>VLOOKUP(P45,[1]Кафедры!$A$2:$E$499,5,0)</f>
        <v>ИММиМ</v>
      </c>
      <c r="O45" s="2" t="s">
        <v>137</v>
      </c>
      <c r="P45" s="14">
        <v>43</v>
      </c>
      <c r="Q45" s="2" t="str">
        <f>VLOOKUP(P45,[1]Кафедры!$A$2:$D$499,3,0)</f>
        <v>ПиЭММиО</v>
      </c>
      <c r="R45" s="2" t="str">
        <f>VLOOKUP(P45,[1]Кафедры!$A$2:$D$499,4,0)</f>
        <v>Корчунов А.Г.</v>
      </c>
      <c r="S45" s="6" t="s">
        <v>38</v>
      </c>
      <c r="T45" s="6"/>
      <c r="U45" s="2" t="s">
        <v>39</v>
      </c>
      <c r="V45" s="17">
        <v>44440</v>
      </c>
      <c r="W45" s="2" t="s">
        <v>99</v>
      </c>
      <c r="X45" s="17">
        <f t="shared" si="4"/>
        <v>46446</v>
      </c>
      <c r="Y45" s="2" t="str">
        <f>IFERROR(IF(B45="ФГОС ВО",VLOOKUP(E45,'[1]Науч.спец-ФГОС-кафедра'!$G$3:$H$52,2,0),VLOOKUP(F45,'[1]Науч.спец-ФГОС-кафедра'!$A$3:$H$52,8,0)),"")</f>
        <v/>
      </c>
      <c r="Z45" s="18">
        <v>20</v>
      </c>
      <c r="AA45" s="12" t="str">
        <f>IF(B45="ФГОС 3++",VLOOKUP(F45,'[1]Справочник ФГОС ВО'!$C$2:$K$126,9,0),"")</f>
        <v/>
      </c>
      <c r="AB45" s="20"/>
      <c r="AC45" s="6" t="str">
        <f>IF(AND(G45="асп",B45="ФГОС ВО"),VLOOKUP(K45,'[1]Науч.спец-ФГОС-кафедра'!$F$2:$S$52,14,0),"")</f>
        <v/>
      </c>
      <c r="AD45" s="14">
        <f t="shared" si="5"/>
        <v>2027</v>
      </c>
      <c r="AE45" s="14"/>
      <c r="AF45" s="6"/>
    </row>
    <row r="46" spans="1:32" ht="45">
      <c r="A46" s="5" t="str">
        <f t="shared" si="0"/>
        <v>18.00.00</v>
      </c>
      <c r="B46" s="6" t="s">
        <v>88</v>
      </c>
      <c r="C46" s="7" t="str">
        <f t="shared" si="1"/>
        <v>26.02.20</v>
      </c>
      <c r="D46" s="8">
        <f t="shared" si="2"/>
        <v>4</v>
      </c>
      <c r="E46" s="9">
        <f>IFERROR(VLOOKUP(F46,'[1]ФГОС ВПО-ФГОС ВО'!$A$2:$C$111,3,0),IF(B46="ФГОС ВО",VLOOKUP([1]Группы!K46,'[1]Науч.спец-ФГОС-кафедра'!$F$3:$G$52,2,0),VLOOKUP(J46,'[1]Науч.спец-ФГОС-кафедра'!$B$3:$G$52,6,0)))</f>
        <v>240100</v>
      </c>
      <c r="F46" s="6" t="s">
        <v>158</v>
      </c>
      <c r="G46" s="11" t="s">
        <v>34</v>
      </c>
      <c r="H46" s="11" t="s">
        <v>159</v>
      </c>
      <c r="I46" s="11" t="s">
        <v>159</v>
      </c>
      <c r="J46" s="13" t="str">
        <f>IF(B46="ФГТ",VLOOKUP(F46,'[1]Науч.спец-ФГОС-кафедра'!$A$1:$B$52,2,0),VLOOKUP(F46,'[1]ФГОС ВПО-ФГОС ВО'!$A$2:$B$129,2,0))</f>
        <v>Химическая технология</v>
      </c>
      <c r="K46" s="35" t="s">
        <v>160</v>
      </c>
      <c r="L46" s="14">
        <v>2020</v>
      </c>
      <c r="M46" s="14">
        <f t="shared" ca="1" si="3"/>
        <v>5</v>
      </c>
      <c r="N46" s="2" t="str">
        <f>VLOOKUP(P46,[1]Кафедры!$A$2:$E$499,5,0)</f>
        <v>ИММиМ</v>
      </c>
      <c r="O46" s="2" t="s">
        <v>55</v>
      </c>
      <c r="P46" s="14">
        <v>64</v>
      </c>
      <c r="Q46" s="2" t="str">
        <f>VLOOKUP(P46,[1]Кафедры!$A$2:$D$499,3,0)</f>
        <v>МиХТ</v>
      </c>
      <c r="R46" s="2" t="str">
        <f>VLOOKUP(P46,[1]Кафедры!$A$2:$D$499,4,0)</f>
        <v>Харченко А.С.</v>
      </c>
      <c r="S46" s="6" t="s">
        <v>73</v>
      </c>
      <c r="T46" s="6"/>
      <c r="U46" s="2"/>
      <c r="V46" s="17">
        <v>44105</v>
      </c>
      <c r="W46" s="2" t="s">
        <v>57</v>
      </c>
      <c r="X46" s="17">
        <f t="shared" si="4"/>
        <v>45900</v>
      </c>
      <c r="Y46" s="2" t="str">
        <f>IFERROR(IF(B46="ФГОС ВО",VLOOKUP(E46,'[1]Науч.спец-ФГОС-кафедра'!$G$3:$H$52,2,0),VLOOKUP(F46,'[1]Науч.спец-ФГОС-кафедра'!$A$3:$H$52,8,0)),"")</f>
        <v/>
      </c>
      <c r="Z46" s="18">
        <v>8</v>
      </c>
      <c r="AA46" s="12" t="str">
        <f>IF(B46="ФГОС 3++",VLOOKUP(F46,'[1]Справочник ФГОС ВО'!$C$2:$K$126,9,0),"")</f>
        <v/>
      </c>
      <c r="AB46" s="20"/>
      <c r="AC46" s="6" t="str">
        <f>IF(AND(G46="асп",B46="ФГОС ВО"),VLOOKUP(K46,'[1]Науч.спец-ФГОС-кафедра'!$F$2:$S$52,14,0),"")</f>
        <v/>
      </c>
      <c r="AD46" s="14">
        <f t="shared" si="5"/>
        <v>2025</v>
      </c>
      <c r="AE46" s="14"/>
      <c r="AF46" s="6"/>
    </row>
    <row r="47" spans="1:32" ht="38.25">
      <c r="A47" s="5" t="str">
        <f t="shared" si="0"/>
        <v>18.00.00</v>
      </c>
      <c r="B47" s="6" t="s">
        <v>32</v>
      </c>
      <c r="C47" s="7" t="str">
        <f t="shared" si="1"/>
        <v>17.03.21</v>
      </c>
      <c r="D47" s="8">
        <f t="shared" si="2"/>
        <v>5</v>
      </c>
      <c r="E47" s="9">
        <f>IFERROR(VLOOKUP(F47,'[1]ФГОС ВПО-ФГОС ВО'!$A$2:$C$111,3,0),IF(B47="ФГОС ВО",VLOOKUP([1]Группы!K47,'[1]Науч.спец-ФГОС-кафедра'!$F$3:$G$52,2,0),VLOOKUP(J47,'[1]Науч.спец-ФГОС-кафедра'!$B$3:$G$52,6,0)))</f>
        <v>240100</v>
      </c>
      <c r="F47" s="6" t="s">
        <v>158</v>
      </c>
      <c r="G47" s="6" t="s">
        <v>34</v>
      </c>
      <c r="H47" s="32" t="s">
        <v>161</v>
      </c>
      <c r="I47" s="32" t="s">
        <v>161</v>
      </c>
      <c r="J47" s="13" t="str">
        <f>IF(B47="ФГТ",VLOOKUP(F47,'[1]Науч.спец-ФГОС-кафедра'!$A$1:$B$52,2,0),VLOOKUP(F47,'[1]ФГОС ВПО-ФГОС ВО'!$A$2:$B$129,2,0))</f>
        <v>Химическая технология</v>
      </c>
      <c r="K47" s="21" t="s">
        <v>162</v>
      </c>
      <c r="L47" s="14">
        <v>2021</v>
      </c>
      <c r="M47" s="14">
        <f t="shared" ca="1" si="3"/>
        <v>4</v>
      </c>
      <c r="N47" s="2" t="str">
        <f>VLOOKUP(P47,[1]Кафедры!$A$2:$E$499,5,0)</f>
        <v>ИММиМ</v>
      </c>
      <c r="O47" s="2" t="s">
        <v>55</v>
      </c>
      <c r="P47" s="14">
        <v>64</v>
      </c>
      <c r="Q47" s="2" t="str">
        <f>VLOOKUP(P47,[1]Кафедры!$A$2:$D$499,3,0)</f>
        <v>МиХТ</v>
      </c>
      <c r="R47" s="2" t="str">
        <f>VLOOKUP(P47,[1]Кафедры!$A$2:$D$499,4,0)</f>
        <v>Харченко А.С.</v>
      </c>
      <c r="S47" s="6" t="s">
        <v>73</v>
      </c>
      <c r="T47" s="6"/>
      <c r="U47" s="1"/>
      <c r="V47" s="17">
        <v>44470</v>
      </c>
      <c r="W47" s="2" t="s">
        <v>57</v>
      </c>
      <c r="X47" s="17">
        <f t="shared" si="4"/>
        <v>46265</v>
      </c>
      <c r="Y47" s="2" t="str">
        <f>IFERROR(IF(B47="ФГОС ВО",VLOOKUP(E47,'[1]Науч.спец-ФГОС-кафедра'!$G$3:$H$52,2,0),VLOOKUP(F47,'[1]Науч.спец-ФГОС-кафедра'!$A$3:$H$52,8,0)),"")</f>
        <v/>
      </c>
      <c r="Z47" s="18">
        <v>9</v>
      </c>
      <c r="AA47" s="12" t="str">
        <f>IF(B47="ФГОС 3++",VLOOKUP(F47,'[1]Справочник ФГОС ВО'!$C$2:$K$126,9,0),"")</f>
        <v>Добавлена</v>
      </c>
      <c r="AB47" s="20"/>
      <c r="AC47" s="6" t="str">
        <f>IF(AND(G47="асп",B47="ФГОС ВО"),VLOOKUP(K47,'[1]Науч.спец-ФГОС-кафедра'!$F$2:$S$52,14,0),"")</f>
        <v/>
      </c>
      <c r="AD47" s="14">
        <f t="shared" si="5"/>
        <v>2026</v>
      </c>
      <c r="AE47" s="14"/>
      <c r="AF47" s="6"/>
    </row>
    <row r="48" spans="1:32" s="41" customFormat="1" ht="45">
      <c r="A48" s="5" t="str">
        <f t="shared" si="0"/>
        <v>18.00.00</v>
      </c>
      <c r="B48" s="11" t="s">
        <v>32</v>
      </c>
      <c r="C48" s="36" t="str">
        <f t="shared" si="1"/>
        <v>17.03.21</v>
      </c>
      <c r="D48" s="5">
        <f t="shared" si="2"/>
        <v>5</v>
      </c>
      <c r="E48" s="9">
        <f>IFERROR(VLOOKUP(F48,'[1]ФГОС ВПО-ФГОС ВО'!$A$2:$C$111,3,0),IF(B48="ФГОС ВО",VLOOKUP([1]Группы!K48,'[1]Науч.спец-ФГОС-кафедра'!$F$3:$G$52,2,0),VLOOKUP(J48,'[1]Науч.спец-ФГОС-кафедра'!$B$3:$G$52,6,0)))</f>
        <v>240100</v>
      </c>
      <c r="F48" s="11" t="s">
        <v>158</v>
      </c>
      <c r="G48" s="11" t="s">
        <v>34</v>
      </c>
      <c r="H48" s="33" t="s">
        <v>163</v>
      </c>
      <c r="I48" s="37" t="s">
        <v>164</v>
      </c>
      <c r="J48" s="21" t="str">
        <f>IF(B48="ФГТ",VLOOKUP(F48,'[1]Науч.спец-ФГОС-кафедра'!$A$1:$B$52,2,0),VLOOKUP(F48,'[1]ФГОС ВПО-ФГОС ВО'!$A$2:$B$129,2,0))</f>
        <v>Химическая технология</v>
      </c>
      <c r="K48" s="30" t="s">
        <v>162</v>
      </c>
      <c r="L48" s="38">
        <v>2021</v>
      </c>
      <c r="M48" s="14">
        <f t="shared" ca="1" si="3"/>
        <v>4</v>
      </c>
      <c r="N48" s="1" t="str">
        <f>VLOOKUP(P48,[1]Кафедры!$A$2:$E$499,5,0)</f>
        <v>ИММиМ</v>
      </c>
      <c r="O48" s="1" t="s">
        <v>137</v>
      </c>
      <c r="P48" s="38">
        <v>64</v>
      </c>
      <c r="Q48" s="1" t="str">
        <f>VLOOKUP(P48,[1]Кафедры!$A$2:$D$499,3,0)</f>
        <v>МиХТ</v>
      </c>
      <c r="R48" s="1" t="str">
        <f>VLOOKUP(P48,[1]Кафедры!$A$2:$D$499,4,0)</f>
        <v>Харченко А.С.</v>
      </c>
      <c r="S48" s="11" t="s">
        <v>38</v>
      </c>
      <c r="T48" s="11"/>
      <c r="U48" s="1"/>
      <c r="V48" s="39">
        <v>44440</v>
      </c>
      <c r="W48" s="1" t="s">
        <v>40</v>
      </c>
      <c r="X48" s="39">
        <f t="shared" si="4"/>
        <v>45900</v>
      </c>
      <c r="Y48" s="1" t="str">
        <f>IFERROR(IF(B48="ФГОС ВО",VLOOKUP(E48,'[1]Науч.спец-ФГОС-кафедра'!$G$3:$H$52,2,0),VLOOKUP(F48,'[1]Науч.спец-ФГОС-кафедра'!$A$3:$H$52,8,0)),"")</f>
        <v/>
      </c>
      <c r="Z48" s="18">
        <v>33</v>
      </c>
      <c r="AA48" s="12" t="str">
        <f>IF(B48="ФГОС 3++",VLOOKUP(F48,'[1]Справочник ФГОС ВО'!$C$2:$K$126,9,0),"")</f>
        <v>Добавлена</v>
      </c>
      <c r="AB48" s="40"/>
      <c r="AC48" s="11" t="str">
        <f>IF(AND(G48="асп",B48="ФГОС ВО"),VLOOKUP(K48,'[1]Науч.спец-ФГОС-кафедра'!$F$2:$S$52,14,0),"")</f>
        <v/>
      </c>
      <c r="AD48" s="38">
        <f t="shared" si="5"/>
        <v>2025</v>
      </c>
      <c r="AE48" s="38" t="s">
        <v>78</v>
      </c>
      <c r="AF48" s="11"/>
    </row>
    <row r="49" spans="1:32" ht="27.6" customHeight="1">
      <c r="A49" s="5" t="str">
        <f t="shared" si="0"/>
        <v>20.00.00</v>
      </c>
      <c r="B49" s="6" t="s">
        <v>88</v>
      </c>
      <c r="C49" s="7" t="str">
        <f t="shared" si="1"/>
        <v>26.02.20</v>
      </c>
      <c r="D49" s="8">
        <f t="shared" si="2"/>
        <v>4</v>
      </c>
      <c r="E49" s="9">
        <f>IFERROR(VLOOKUP(F49,'[1]ФГОС ВПО-ФГОС ВО'!$A$2:$C$111,3,0),IF(B49="ФГОС ВО",VLOOKUP([1]Группы!K49,'[1]Науч.спец-ФГОС-кафедра'!$F$3:$G$52,2,0),VLOOKUP(J49,'[1]Науч.спец-ФГОС-кафедра'!$B$3:$G$52,6,0)))</f>
        <v>280700</v>
      </c>
      <c r="F49" s="6" t="s">
        <v>165</v>
      </c>
      <c r="G49" s="11" t="s">
        <v>34</v>
      </c>
      <c r="H49" s="11" t="s">
        <v>166</v>
      </c>
      <c r="I49" s="11" t="s">
        <v>167</v>
      </c>
      <c r="J49" s="13" t="str">
        <f>IF(B49="ФГТ",VLOOKUP(F49,'[1]Науч.спец-ФГОС-кафедра'!$A$1:$B$52,2,0),VLOOKUP(F49,'[1]ФГОС ВПО-ФГОС ВО'!$A$2:$B$129,2,0))</f>
        <v>Техносферная безопасность</v>
      </c>
      <c r="K49" s="13" t="s">
        <v>168</v>
      </c>
      <c r="L49" s="14">
        <v>2020</v>
      </c>
      <c r="M49" s="14">
        <f t="shared" ca="1" si="3"/>
        <v>5</v>
      </c>
      <c r="N49" s="2" t="str">
        <f>VLOOKUP(P49,[1]Кафедры!$A$2:$E$499,5,0)</f>
        <v>ИЕиС</v>
      </c>
      <c r="O49" s="2" t="s">
        <v>55</v>
      </c>
      <c r="P49" s="14">
        <v>45</v>
      </c>
      <c r="Q49" s="2" t="str">
        <f>VLOOKUP(P49,[1]Кафедры!$A$2:$D$499,3,0)</f>
        <v>ПЭиБЖ</v>
      </c>
      <c r="R49" s="2" t="str">
        <f>VLOOKUP(P49,[1]Кафедры!$A$2:$D$499,4,0)</f>
        <v>Перятинский А.Ю.</v>
      </c>
      <c r="S49" s="6" t="s">
        <v>73</v>
      </c>
      <c r="T49" s="6"/>
      <c r="U49" s="2"/>
      <c r="V49" s="17">
        <v>44105</v>
      </c>
      <c r="W49" s="2" t="s">
        <v>57</v>
      </c>
      <c r="X49" s="17">
        <f t="shared" si="4"/>
        <v>45900</v>
      </c>
      <c r="Y49" s="2" t="str">
        <f>IFERROR(IF(B49="ФГОС ВО",VLOOKUP(E49,'[1]Науч.спец-ФГОС-кафедра'!$G$3:$H$52,2,0),VLOOKUP(F49,'[1]Науч.спец-ФГОС-кафедра'!$A$3:$H$52,8,0)),"")</f>
        <v/>
      </c>
      <c r="Z49" s="18">
        <v>8</v>
      </c>
      <c r="AA49" s="12" t="str">
        <f>IF(B49="ФГОС 3++",VLOOKUP(F49,'[1]Справочник ФГОС ВО'!$C$2:$K$126,9,0),"")</f>
        <v/>
      </c>
      <c r="AB49" s="20"/>
      <c r="AC49" s="6" t="str">
        <f>IF(AND(G49="асп",B49="ФГОС ВО"),VLOOKUP(K49,'[1]Науч.спец-ФГОС-кафедра'!$F$2:$S$52,14,0),"")</f>
        <v/>
      </c>
      <c r="AD49" s="14">
        <f t="shared" si="5"/>
        <v>2025</v>
      </c>
      <c r="AE49" s="14"/>
      <c r="AF49" s="6"/>
    </row>
    <row r="50" spans="1:32" ht="25.5" customHeight="1">
      <c r="A50" s="5" t="str">
        <f t="shared" si="0"/>
        <v>20.00.00</v>
      </c>
      <c r="B50" s="6" t="s">
        <v>32</v>
      </c>
      <c r="C50" s="7" t="str">
        <f t="shared" si="1"/>
        <v>17.03.21</v>
      </c>
      <c r="D50" s="8">
        <f t="shared" si="2"/>
        <v>5</v>
      </c>
      <c r="E50" s="9">
        <f>IFERROR(VLOOKUP(F50,'[1]ФГОС ВПО-ФГОС ВО'!$A$2:$C$111,3,0),IF(B50="ФГОС ВО",VLOOKUP([1]Группы!K50,'[1]Науч.спец-ФГОС-кафедра'!$F$3:$G$52,2,0),VLOOKUP(J50,'[1]Науч.спец-ФГОС-кафедра'!$B$3:$G$52,6,0)))</f>
        <v>280700</v>
      </c>
      <c r="F50" s="6" t="s">
        <v>165</v>
      </c>
      <c r="G50" s="11" t="s">
        <v>34</v>
      </c>
      <c r="H50" s="11" t="s">
        <v>169</v>
      </c>
      <c r="I50" s="11" t="s">
        <v>169</v>
      </c>
      <c r="J50" s="13" t="str">
        <f>IF(B50="ФГТ",VLOOKUP(F50,'[1]Науч.спец-ФГОС-кафедра'!$A$1:$B$52,2,0),VLOOKUP(F50,'[1]ФГОС ВПО-ФГОС ВО'!$A$2:$B$129,2,0))</f>
        <v>Техносферная безопасность</v>
      </c>
      <c r="K50" s="13" t="s">
        <v>168</v>
      </c>
      <c r="L50" s="14">
        <v>2021</v>
      </c>
      <c r="M50" s="14">
        <f t="shared" ca="1" si="3"/>
        <v>4</v>
      </c>
      <c r="N50" s="2" t="str">
        <f>VLOOKUP(P50,[1]Кафедры!$A$2:$E$499,5,0)</f>
        <v>ИЕиС</v>
      </c>
      <c r="O50" s="2" t="s">
        <v>55</v>
      </c>
      <c r="P50" s="14">
        <v>45</v>
      </c>
      <c r="Q50" s="2" t="str">
        <f>VLOOKUP(P50,[1]Кафедры!$A$2:$D$499,3,0)</f>
        <v>ПЭиБЖ</v>
      </c>
      <c r="R50" s="2" t="str">
        <f>VLOOKUP(P50,[1]Кафедры!$A$2:$D$499,4,0)</f>
        <v>Перятинский А.Ю.</v>
      </c>
      <c r="S50" s="6" t="s">
        <v>73</v>
      </c>
      <c r="T50" s="6"/>
      <c r="U50" s="16" t="s">
        <v>39</v>
      </c>
      <c r="V50" s="17">
        <v>44470</v>
      </c>
      <c r="W50" s="2" t="s">
        <v>57</v>
      </c>
      <c r="X50" s="17">
        <f t="shared" si="4"/>
        <v>46265</v>
      </c>
      <c r="Y50" s="2" t="str">
        <f>IFERROR(IF(B50="ФГОС ВО",VLOOKUP(E50,'[1]Науч.спец-ФГОС-кафедра'!$G$3:$H$52,2,0),VLOOKUP(F50,'[1]Науч.спец-ФГОС-кафедра'!$A$3:$H$52,8,0)),"")</f>
        <v/>
      </c>
      <c r="Z50" s="18">
        <v>13</v>
      </c>
      <c r="AA50" s="12" t="str">
        <f>IF(B50="ФГОС 3++",VLOOKUP(F50,'[1]Справочник ФГОС ВО'!$C$2:$K$126,9,0),"")</f>
        <v>Добавлена</v>
      </c>
      <c r="AB50" s="20"/>
      <c r="AC50" s="6" t="str">
        <f>IF(AND(G50="асп",B50="ФГОС ВО"),VLOOKUP(K50,'[1]Науч.спец-ФГОС-кафедра'!$F$2:$S$52,14,0),"")</f>
        <v/>
      </c>
      <c r="AD50" s="14">
        <f t="shared" si="5"/>
        <v>2026</v>
      </c>
      <c r="AE50" s="14"/>
      <c r="AF50" s="6"/>
    </row>
    <row r="51" spans="1:32" ht="26.45" customHeight="1">
      <c r="A51" s="5" t="str">
        <f t="shared" si="0"/>
        <v>20.00.00</v>
      </c>
      <c r="B51" s="6" t="s">
        <v>32</v>
      </c>
      <c r="C51" s="7" t="str">
        <f t="shared" si="1"/>
        <v>17.03.21</v>
      </c>
      <c r="D51" s="8">
        <f t="shared" si="2"/>
        <v>5</v>
      </c>
      <c r="E51" s="9">
        <f>IFERROR(VLOOKUP(F51,'[1]ФГОС ВПО-ФГОС ВО'!$A$2:$C$111,3,0),IF(B51="ФГОС ВО",VLOOKUP([1]Группы!K51,'[1]Науч.спец-ФГОС-кафедра'!$F$3:$G$52,2,0),VLOOKUP(J51,'[1]Науч.спец-ФГОС-кафедра'!$B$3:$G$52,6,0)))</f>
        <v>280700</v>
      </c>
      <c r="F51" s="6" t="s">
        <v>165</v>
      </c>
      <c r="G51" s="6" t="s">
        <v>34</v>
      </c>
      <c r="H51" s="32" t="s">
        <v>170</v>
      </c>
      <c r="I51" s="32" t="s">
        <v>170</v>
      </c>
      <c r="J51" s="13" t="str">
        <f>IF(B51="ФГТ",VLOOKUP(F51,'[1]Науч.спец-ФГОС-кафедра'!$A$1:$B$52,2,0),VLOOKUP(F51,'[1]ФГОС ВПО-ФГОС ВО'!$A$2:$B$129,2,0))</f>
        <v>Техносферная безопасность</v>
      </c>
      <c r="K51" s="13" t="s">
        <v>168</v>
      </c>
      <c r="L51" s="14">
        <v>2021</v>
      </c>
      <c r="M51" s="14">
        <f t="shared" ca="1" si="3"/>
        <v>4</v>
      </c>
      <c r="N51" s="2" t="str">
        <f>VLOOKUP(P51,[1]Кафедры!$A$2:$E$499,5,0)</f>
        <v>ИЕиС</v>
      </c>
      <c r="O51" s="2" t="s">
        <v>37</v>
      </c>
      <c r="P51" s="14">
        <v>45</v>
      </c>
      <c r="Q51" s="2" t="str">
        <f>VLOOKUP(P51,[1]Кафедры!$A$2:$D$499,3,0)</f>
        <v>ПЭиБЖ</v>
      </c>
      <c r="R51" s="2" t="str">
        <f>VLOOKUP(P51,[1]Кафедры!$A$2:$D$499,4,0)</f>
        <v>Перятинский А.Ю.</v>
      </c>
      <c r="S51" s="6" t="s">
        <v>38</v>
      </c>
      <c r="T51" s="6"/>
      <c r="U51" s="16" t="s">
        <v>39</v>
      </c>
      <c r="V51" s="17">
        <v>44440</v>
      </c>
      <c r="W51" s="2" t="s">
        <v>40</v>
      </c>
      <c r="X51" s="17">
        <f t="shared" si="4"/>
        <v>45900</v>
      </c>
      <c r="Y51" s="2" t="str">
        <f>IFERROR(IF(B51="ФГОС ВО",VLOOKUP(E51,'[1]Науч.спец-ФГОС-кафедра'!$G$3:$H$52,2,0),VLOOKUP(F51,'[1]Науч.спец-ФГОС-кафедра'!$A$3:$H$52,8,0)),"")</f>
        <v/>
      </c>
      <c r="Z51" s="18">
        <v>25</v>
      </c>
      <c r="AA51" s="12" t="str">
        <f>IF(B51="ФГОС 3++",VLOOKUP(F51,'[1]Справочник ФГОС ВО'!$C$2:$K$126,9,0),"")</f>
        <v>Добавлена</v>
      </c>
      <c r="AB51" s="20"/>
      <c r="AC51" s="6" t="str">
        <f>IF(AND(G51="асп",B51="ФГОС ВО"),VLOOKUP(K51,'[1]Науч.спец-ФГОС-кафедра'!$F$2:$S$52,14,0),"")</f>
        <v/>
      </c>
      <c r="AD51" s="14">
        <f t="shared" si="5"/>
        <v>2025</v>
      </c>
      <c r="AE51" s="14"/>
      <c r="AF51" s="6"/>
    </row>
    <row r="52" spans="1:32" ht="26.45" customHeight="1">
      <c r="A52" s="5" t="str">
        <f t="shared" si="0"/>
        <v>21.00.00</v>
      </c>
      <c r="B52" s="6" t="s">
        <v>88</v>
      </c>
      <c r="C52" s="7" t="str">
        <f t="shared" si="1"/>
        <v>28.03.18</v>
      </c>
      <c r="D52" s="8">
        <f t="shared" si="2"/>
        <v>3</v>
      </c>
      <c r="E52" s="9">
        <f>IFERROR(VLOOKUP(F52,'[1]ФГОС ВПО-ФГОС ВО'!$A$2:$C$111,3,0),IF(B52="ФГОС ВО",VLOOKUP([1]Группы!K52,'[1]Науч.спец-ФГОС-кафедра'!$F$3:$G$52,2,0),VLOOKUP(J52,'[1]Науч.спец-ФГОС-кафедра'!$B$3:$G$52,6,0)))</f>
        <v>130400</v>
      </c>
      <c r="F52" s="6" t="s">
        <v>171</v>
      </c>
      <c r="G52" s="6" t="s">
        <v>64</v>
      </c>
      <c r="H52" s="6" t="s">
        <v>172</v>
      </c>
      <c r="I52" s="6" t="s">
        <v>172</v>
      </c>
      <c r="J52" s="13" t="str">
        <f>IF(B52="ФГТ",VLOOKUP(F52,'[1]Науч.спец-ФГОС-кафедра'!$A$1:$B$52,2,0),VLOOKUP(F52,'[1]ФГОС ВПО-ФГОС ВО'!$A$2:$B$129,2,0))</f>
        <v>Горное дело</v>
      </c>
      <c r="K52" s="30" t="s">
        <v>173</v>
      </c>
      <c r="L52" s="14">
        <v>2018</v>
      </c>
      <c r="M52" s="14">
        <f t="shared" ca="1" si="3"/>
        <v>7</v>
      </c>
      <c r="N52" s="2" t="str">
        <f>VLOOKUP(P52,[1]Кафедры!$A$2:$E$499,5,0)</f>
        <v>ИГДиТ</v>
      </c>
      <c r="O52" s="2" t="s">
        <v>55</v>
      </c>
      <c r="P52" s="14">
        <v>12</v>
      </c>
      <c r="Q52" s="2" t="str">
        <f>VLOOKUP(P52,[1]Кафедры!$A$2:$D$499,3,0)</f>
        <v>ГМиТТК</v>
      </c>
      <c r="R52" s="2" t="str">
        <f>VLOOKUP(P52,[1]Кафедры!$A$2:$D$499,4,0)</f>
        <v>Курочкин А.И.</v>
      </c>
      <c r="S52" s="6" t="s">
        <v>73</v>
      </c>
      <c r="T52" s="6"/>
      <c r="U52" s="2"/>
      <c r="V52" s="17">
        <v>43374</v>
      </c>
      <c r="W52" s="2" t="s">
        <v>174</v>
      </c>
      <c r="X52" s="17">
        <f t="shared" si="4"/>
        <v>45716</v>
      </c>
      <c r="Y52" s="2" t="str">
        <f>IFERROR(IF(B52="ФГОС ВО",VLOOKUP(E52,'[1]Науч.спец-ФГОС-кафедра'!$G$3:$H$52,2,0),VLOOKUP(F52,'[1]Науч.спец-ФГОС-кафедра'!$A$3:$H$52,8,0)),"")</f>
        <v/>
      </c>
      <c r="Z52" s="18">
        <v>19</v>
      </c>
      <c r="AA52" s="12" t="str">
        <f>IF(B52="ФГОС 3++",VLOOKUP(F52,'[1]Справочник ФГОС ВО'!$C$2:$K$126,9,0),"")</f>
        <v/>
      </c>
      <c r="AB52" s="20"/>
      <c r="AC52" s="6" t="str">
        <f>IF(AND(G52="асп",B52="ФГОС ВО"),VLOOKUP(K52,'[1]Науч.спец-ФГОС-кафедра'!$F$2:$S$52,14,0),"")</f>
        <v/>
      </c>
      <c r="AD52" s="14">
        <f t="shared" si="5"/>
        <v>2025</v>
      </c>
      <c r="AE52" s="14"/>
      <c r="AF52" s="6"/>
    </row>
    <row r="53" spans="1:32">
      <c r="A53" s="5" t="str">
        <f t="shared" si="0"/>
        <v>21.00.00</v>
      </c>
      <c r="B53" s="6" t="s">
        <v>88</v>
      </c>
      <c r="C53" s="7" t="str">
        <f t="shared" si="1"/>
        <v>28.03.18</v>
      </c>
      <c r="D53" s="8">
        <f t="shared" si="2"/>
        <v>3</v>
      </c>
      <c r="E53" s="9">
        <f>IFERROR(VLOOKUP(F53,'[1]ФГОС ВПО-ФГОС ВО'!$A$2:$C$111,3,0),IF(B53="ФГОС ВО",VLOOKUP([1]Группы!K53,'[1]Науч.спец-ФГОС-кафедра'!$F$3:$G$52,2,0),VLOOKUP(J53,'[1]Науч.спец-ФГОС-кафедра'!$B$3:$G$52,6,0)))</f>
        <v>130400</v>
      </c>
      <c r="F53" s="6" t="s">
        <v>171</v>
      </c>
      <c r="G53" s="6" t="s">
        <v>64</v>
      </c>
      <c r="H53" s="6" t="s">
        <v>175</v>
      </c>
      <c r="I53" s="6" t="s">
        <v>175</v>
      </c>
      <c r="J53" s="13" t="str">
        <f>IF(B53="ФГТ",VLOOKUP(F53,'[1]Науч.спец-ФГОС-кафедра'!$A$1:$B$52,2,0),VLOOKUP(F53,'[1]ФГОС ВПО-ФГОС ВО'!$A$2:$B$129,2,0))</f>
        <v>Горное дело</v>
      </c>
      <c r="K53" s="30" t="s">
        <v>176</v>
      </c>
      <c r="L53" s="14">
        <v>2018</v>
      </c>
      <c r="M53" s="14">
        <f t="shared" ca="1" si="3"/>
        <v>7</v>
      </c>
      <c r="N53" s="2" t="str">
        <f>VLOOKUP(P53,[1]Кафедры!$A$2:$E$499,5,0)</f>
        <v>ИГДиТ</v>
      </c>
      <c r="O53" s="2" t="s">
        <v>55</v>
      </c>
      <c r="P53" s="14">
        <v>26</v>
      </c>
      <c r="Q53" s="2" t="str">
        <f>VLOOKUP(P53,[1]Кафедры!$A$2:$D$499,3,0)</f>
        <v>ГМДиОПИ</v>
      </c>
      <c r="R53" s="2" t="str">
        <f>VLOOKUP(P53,[1]Кафедры!$A$2:$D$499,4,0)</f>
        <v>Гришин И.А.</v>
      </c>
      <c r="S53" s="6" t="s">
        <v>73</v>
      </c>
      <c r="T53" s="6"/>
      <c r="U53" s="2"/>
      <c r="V53" s="17">
        <v>43374</v>
      </c>
      <c r="W53" s="2" t="s">
        <v>174</v>
      </c>
      <c r="X53" s="17">
        <f t="shared" si="4"/>
        <v>45716</v>
      </c>
      <c r="Y53" s="2" t="str">
        <f>IFERROR(IF(B53="ФГОС ВО",VLOOKUP(E53,'[1]Науч.спец-ФГОС-кафедра'!$G$3:$H$52,2,0),VLOOKUP(F53,'[1]Науч.спец-ФГОС-кафедра'!$A$3:$H$52,8,0)),"")</f>
        <v/>
      </c>
      <c r="Z53" s="18">
        <v>23</v>
      </c>
      <c r="AA53" s="12" t="str">
        <f>IF(B53="ФГОС 3++",VLOOKUP(F53,'[1]Справочник ФГОС ВО'!$C$2:$K$126,9,0),"")</f>
        <v/>
      </c>
      <c r="AB53" s="20"/>
      <c r="AC53" s="6" t="str">
        <f>IF(AND(G53="асп",B53="ФГОС ВО"),VLOOKUP(K53,'[1]Науч.спец-ФГОС-кафедра'!$F$2:$S$52,14,0),"")</f>
        <v/>
      </c>
      <c r="AD53" s="14">
        <f t="shared" si="5"/>
        <v>2025</v>
      </c>
      <c r="AE53" s="14"/>
      <c r="AF53" s="6"/>
    </row>
    <row r="54" spans="1:32" ht="39.6" customHeight="1">
      <c r="A54" s="5" t="str">
        <f t="shared" si="0"/>
        <v>21.00.00</v>
      </c>
      <c r="B54" s="6" t="s">
        <v>88</v>
      </c>
      <c r="C54" s="7" t="str">
        <f t="shared" si="1"/>
        <v>28.03.18</v>
      </c>
      <c r="D54" s="8">
        <f t="shared" si="2"/>
        <v>3</v>
      </c>
      <c r="E54" s="9">
        <f>IFERROR(VLOOKUP(F54,'[1]ФГОС ВПО-ФГОС ВО'!$A$2:$C$111,3,0),IF(B54="ФГОС ВО",VLOOKUP([1]Группы!K54,'[1]Науч.спец-ФГОС-кафедра'!$F$3:$G$52,2,0),VLOOKUP(J54,'[1]Науч.спец-ФГОС-кафедра'!$B$3:$G$52,6,0)))</f>
        <v>130400</v>
      </c>
      <c r="F54" s="6" t="s">
        <v>171</v>
      </c>
      <c r="G54" s="6" t="s">
        <v>64</v>
      </c>
      <c r="H54" s="6" t="s">
        <v>177</v>
      </c>
      <c r="I54" s="6" t="s">
        <v>177</v>
      </c>
      <c r="J54" s="13" t="str">
        <f>IF(B54="ФГТ",VLOOKUP(F54,'[1]Науч.спец-ФГОС-кафедра'!$A$1:$B$52,2,0),VLOOKUP(F54,'[1]ФГОС ВПО-ФГОС ВО'!$A$2:$B$129,2,0))</f>
        <v>Горное дело</v>
      </c>
      <c r="K54" s="30" t="s">
        <v>178</v>
      </c>
      <c r="L54" s="14">
        <v>2018</v>
      </c>
      <c r="M54" s="14">
        <f t="shared" ca="1" si="3"/>
        <v>7</v>
      </c>
      <c r="N54" s="2" t="str">
        <f>VLOOKUP(P54,[1]Кафедры!$A$2:$E$499,5,0)</f>
        <v>ИГДиТ</v>
      </c>
      <c r="O54" s="2" t="s">
        <v>55</v>
      </c>
      <c r="P54" s="14">
        <v>26</v>
      </c>
      <c r="Q54" s="2" t="str">
        <f>VLOOKUP(P54,[1]Кафедры!$A$2:$D$499,3,0)</f>
        <v>ГМДиОПИ</v>
      </c>
      <c r="R54" s="2" t="str">
        <f>VLOOKUP(P54,[1]Кафедры!$A$2:$D$499,4,0)</f>
        <v>Гришин И.А.</v>
      </c>
      <c r="S54" s="6" t="s">
        <v>73</v>
      </c>
      <c r="T54" s="6"/>
      <c r="U54" s="2"/>
      <c r="V54" s="17">
        <v>43374</v>
      </c>
      <c r="W54" s="2" t="s">
        <v>174</v>
      </c>
      <c r="X54" s="17">
        <f t="shared" si="4"/>
        <v>45716</v>
      </c>
      <c r="Y54" s="2" t="str">
        <f>IFERROR(IF(B54="ФГОС ВО",VLOOKUP(E54,'[1]Науч.спец-ФГОС-кафедра'!$G$3:$H$52,2,0),VLOOKUP(F54,'[1]Науч.спец-ФГОС-кафедра'!$A$3:$H$52,8,0)),"")</f>
        <v/>
      </c>
      <c r="Z54" s="18">
        <v>18</v>
      </c>
      <c r="AA54" s="12" t="str">
        <f>IF(B54="ФГОС 3++",VLOOKUP(F54,'[1]Справочник ФГОС ВО'!$C$2:$K$126,9,0),"")</f>
        <v/>
      </c>
      <c r="AB54" s="20"/>
      <c r="AC54" s="6" t="str">
        <f>IF(AND(G54="асп",B54="ФГОС ВО"),VLOOKUP(K54,'[1]Науч.спец-ФГОС-кафедра'!$F$2:$S$52,14,0),"")</f>
        <v/>
      </c>
      <c r="AD54" s="14">
        <f t="shared" si="5"/>
        <v>2025</v>
      </c>
      <c r="AE54" s="14"/>
      <c r="AF54" s="6"/>
    </row>
    <row r="55" spans="1:32" ht="30">
      <c r="A55" s="5" t="str">
        <f t="shared" si="0"/>
        <v>21.00.00</v>
      </c>
      <c r="B55" s="6" t="s">
        <v>88</v>
      </c>
      <c r="C55" s="7" t="str">
        <f t="shared" si="1"/>
        <v>28.03.18</v>
      </c>
      <c r="D55" s="8">
        <f t="shared" si="2"/>
        <v>3</v>
      </c>
      <c r="E55" s="9">
        <f>IFERROR(VLOOKUP(F55,'[1]ФГОС ВПО-ФГОС ВО'!$A$2:$C$111,3,0),IF(B55="ФГОС ВО",VLOOKUP([1]Группы!K55,'[1]Науч.спец-ФГОС-кафедра'!$F$3:$G$52,2,0),VLOOKUP(J55,'[1]Науч.спец-ФГОС-кафедра'!$B$3:$G$52,6,0)))</f>
        <v>130400</v>
      </c>
      <c r="F55" s="6" t="s">
        <v>171</v>
      </c>
      <c r="G55" s="6" t="s">
        <v>64</v>
      </c>
      <c r="H55" s="6" t="s">
        <v>179</v>
      </c>
      <c r="I55" s="6" t="s">
        <v>179</v>
      </c>
      <c r="J55" s="13" t="str">
        <f>IF(B55="ФГТ",VLOOKUP(F55,'[1]Науч.спец-ФГОС-кафедра'!$A$1:$B$52,2,0),VLOOKUP(F55,'[1]ФГОС ВПО-ФГОС ВО'!$A$2:$B$129,2,0))</f>
        <v>Горное дело</v>
      </c>
      <c r="K55" s="30" t="s">
        <v>180</v>
      </c>
      <c r="L55" s="14">
        <v>2018</v>
      </c>
      <c r="M55" s="14">
        <f t="shared" ca="1" si="3"/>
        <v>7</v>
      </c>
      <c r="N55" s="2" t="str">
        <f>VLOOKUP(P55,[1]Кафедры!$A$2:$E$499,5,0)</f>
        <v>ИГДиТ</v>
      </c>
      <c r="O55" s="2" t="s">
        <v>55</v>
      </c>
      <c r="P55" s="14">
        <v>34</v>
      </c>
      <c r="Q55" s="2" t="str">
        <f>VLOOKUP(P55,[1]Кафедры!$A$2:$D$499,3,0)</f>
        <v>РМПИ</v>
      </c>
      <c r="R55" s="2" t="str">
        <f>VLOOKUP(P55,[1]Кафедры!$A$2:$D$499,4,0)</f>
        <v>Гавришев С.Е.</v>
      </c>
      <c r="S55" s="6" t="s">
        <v>73</v>
      </c>
      <c r="T55" s="6"/>
      <c r="U55" s="2"/>
      <c r="V55" s="17">
        <v>43374</v>
      </c>
      <c r="W55" s="2" t="s">
        <v>174</v>
      </c>
      <c r="X55" s="17">
        <f t="shared" si="4"/>
        <v>45716</v>
      </c>
      <c r="Y55" s="2" t="str">
        <f>IFERROR(IF(B55="ФГОС ВО",VLOOKUP(E55,'[1]Науч.спец-ФГОС-кафедра'!$G$3:$H$52,2,0),VLOOKUP(F55,'[1]Науч.спец-ФГОС-кафедра'!$A$3:$H$52,8,0)),"")</f>
        <v/>
      </c>
      <c r="Z55" s="18">
        <v>24</v>
      </c>
      <c r="AA55" s="12" t="str">
        <f>IF(B55="ФГОС 3++",VLOOKUP(F55,'[1]Справочник ФГОС ВО'!$C$2:$K$126,9,0),"")</f>
        <v/>
      </c>
      <c r="AB55" s="20"/>
      <c r="AC55" s="6" t="str">
        <f>IF(AND(G55="асп",B55="ФГОС ВО"),VLOOKUP(K55,'[1]Науч.спец-ФГОС-кафедра'!$F$2:$S$52,14,0),"")</f>
        <v/>
      </c>
      <c r="AD55" s="14">
        <f t="shared" si="5"/>
        <v>2025</v>
      </c>
      <c r="AE55" s="14"/>
      <c r="AF55" s="6"/>
    </row>
    <row r="56" spans="1:32" ht="26.45" customHeight="1">
      <c r="A56" s="5" t="str">
        <f t="shared" si="0"/>
        <v>21.00.00</v>
      </c>
      <c r="B56" s="6" t="s">
        <v>88</v>
      </c>
      <c r="C56" s="7" t="str">
        <f t="shared" si="1"/>
        <v>27.02.19</v>
      </c>
      <c r="D56" s="8">
        <f t="shared" si="2"/>
        <v>2</v>
      </c>
      <c r="E56" s="9">
        <f>IFERROR(VLOOKUP(F56,'[1]ФГОС ВПО-ФГОС ВО'!$A$2:$C$111,3,0),IF(B56="ФГОС ВО",VLOOKUP([1]Группы!K56,'[1]Науч.спец-ФГОС-кафедра'!$F$3:$G$52,2,0),VLOOKUP(J56,'[1]Науч.спец-ФГОС-кафедра'!$B$3:$G$52,6,0)))</f>
        <v>130400</v>
      </c>
      <c r="F56" s="6" t="s">
        <v>171</v>
      </c>
      <c r="G56" s="6" t="s">
        <v>64</v>
      </c>
      <c r="H56" s="6" t="s">
        <v>181</v>
      </c>
      <c r="I56" s="6" t="s">
        <v>181</v>
      </c>
      <c r="J56" s="13" t="str">
        <f>IF(B56="ФГТ",VLOOKUP(F56,'[1]Науч.спец-ФГОС-кафедра'!$A$1:$B$52,2,0),VLOOKUP(F56,'[1]ФГОС ВПО-ФГОС ВО'!$A$2:$B$129,2,0))</f>
        <v>Горное дело</v>
      </c>
      <c r="K56" s="30" t="s">
        <v>173</v>
      </c>
      <c r="L56" s="14">
        <v>2019</v>
      </c>
      <c r="M56" s="14">
        <f t="shared" ca="1" si="3"/>
        <v>6</v>
      </c>
      <c r="N56" s="2" t="str">
        <f>VLOOKUP(P56,[1]Кафедры!$A$2:$E$499,5,0)</f>
        <v>ИГДиТ</v>
      </c>
      <c r="O56" s="2" t="s">
        <v>55</v>
      </c>
      <c r="P56" s="14">
        <v>12</v>
      </c>
      <c r="Q56" s="2" t="str">
        <f>VLOOKUP(P56,[1]Кафедры!$A$2:$D$499,3,0)</f>
        <v>ГМиТТК</v>
      </c>
      <c r="R56" s="2" t="str">
        <f>VLOOKUP(P56,[1]Кафедры!$A$2:$D$499,4,0)</f>
        <v>Курочкин А.И.</v>
      </c>
      <c r="S56" s="6" t="s">
        <v>73</v>
      </c>
      <c r="T56" s="6"/>
      <c r="U56" s="2"/>
      <c r="V56" s="17">
        <v>43739</v>
      </c>
      <c r="W56" s="2" t="s">
        <v>174</v>
      </c>
      <c r="X56" s="17">
        <f t="shared" si="4"/>
        <v>46081</v>
      </c>
      <c r="Y56" s="2" t="str">
        <f>IFERROR(IF(B56="ФГОС ВО",VLOOKUP(E56,'[1]Науч.спец-ФГОС-кафедра'!$G$3:$H$52,2,0),VLOOKUP(F56,'[1]Науч.спец-ФГОС-кафедра'!$A$3:$H$52,8,0)),"")</f>
        <v/>
      </c>
      <c r="Z56" s="18">
        <v>20</v>
      </c>
      <c r="AA56" s="12" t="str">
        <f>IF(B56="ФГОС 3++",VLOOKUP(F56,'[1]Справочник ФГОС ВО'!$C$2:$K$126,9,0),"")</f>
        <v/>
      </c>
      <c r="AB56" s="20"/>
      <c r="AC56" s="6" t="str">
        <f>IF(AND(G56="асп",B56="ФГОС ВО"),VLOOKUP(K56,'[1]Науч.спец-ФГОС-кафедра'!$F$2:$S$52,14,0),"")</f>
        <v/>
      </c>
      <c r="AD56" s="14">
        <f t="shared" si="5"/>
        <v>2026</v>
      </c>
      <c r="AE56" s="14"/>
      <c r="AF56" s="6"/>
    </row>
    <row r="57" spans="1:32" ht="15" customHeight="1">
      <c r="A57" s="5" t="str">
        <f t="shared" si="0"/>
        <v>21.00.00</v>
      </c>
      <c r="B57" s="6" t="s">
        <v>88</v>
      </c>
      <c r="C57" s="7" t="str">
        <f t="shared" si="1"/>
        <v>27.02.19</v>
      </c>
      <c r="D57" s="8">
        <f t="shared" si="2"/>
        <v>2</v>
      </c>
      <c r="E57" s="9">
        <f>IFERROR(VLOOKUP(F57,'[1]ФГОС ВПО-ФГОС ВО'!$A$2:$C$111,3,0),IF(B57="ФГОС ВО",VLOOKUP([1]Группы!K57,'[1]Науч.спец-ФГОС-кафедра'!$F$3:$G$52,2,0),VLOOKUP(J57,'[1]Науч.спец-ФГОС-кафедра'!$B$3:$G$52,6,0)))</f>
        <v>130400</v>
      </c>
      <c r="F57" s="6" t="s">
        <v>171</v>
      </c>
      <c r="G57" s="6" t="s">
        <v>64</v>
      </c>
      <c r="H57" s="6" t="s">
        <v>182</v>
      </c>
      <c r="I57" s="6" t="s">
        <v>182</v>
      </c>
      <c r="J57" s="13" t="str">
        <f>IF(B57="ФГТ",VLOOKUP(F57,'[1]Науч.спец-ФГОС-кафедра'!$A$1:$B$52,2,0),VLOOKUP(F57,'[1]ФГОС ВПО-ФГОС ВО'!$A$2:$B$129,2,0))</f>
        <v>Горное дело</v>
      </c>
      <c r="K57" s="30" t="s">
        <v>173</v>
      </c>
      <c r="L57" s="14">
        <v>2019</v>
      </c>
      <c r="M57" s="14">
        <f t="shared" ca="1" si="3"/>
        <v>6</v>
      </c>
      <c r="N57" s="2" t="str">
        <f>VLOOKUP(P57,[1]Кафедры!$A$2:$E$499,5,0)</f>
        <v>ИГДиТ</v>
      </c>
      <c r="O57" s="2" t="s">
        <v>183</v>
      </c>
      <c r="P57" s="14">
        <v>12</v>
      </c>
      <c r="Q57" s="2" t="str">
        <f>VLOOKUP(P57,[1]Кафедры!$A$2:$D$499,3,0)</f>
        <v>ГМиТТК</v>
      </c>
      <c r="R57" s="2" t="str">
        <f>VLOOKUP(P57,[1]Кафедры!$A$2:$D$499,4,0)</f>
        <v>Курочкин А.И.</v>
      </c>
      <c r="S57" s="6" t="s">
        <v>38</v>
      </c>
      <c r="T57" s="6"/>
      <c r="U57" s="2" t="s">
        <v>39</v>
      </c>
      <c r="V57" s="17">
        <v>43709</v>
      </c>
      <c r="W57" s="2" t="s">
        <v>99</v>
      </c>
      <c r="X57" s="17">
        <f t="shared" si="4"/>
        <v>45716</v>
      </c>
      <c r="Y57" s="2" t="str">
        <f>IFERROR(IF(B57="ФГОС ВО",VLOOKUP(E57,'[1]Науч.спец-ФГОС-кафедра'!$G$3:$H$52,2,0),VLOOKUP(F57,'[1]Науч.спец-ФГОС-кафедра'!$A$3:$H$52,8,0)),"")</f>
        <v/>
      </c>
      <c r="Z57" s="18">
        <v>7</v>
      </c>
      <c r="AA57" s="12" t="str">
        <f>IF(B57="ФГОС 3++",VLOOKUP(F57,'[1]Справочник ФГОС ВО'!$C$2:$K$126,9,0),"")</f>
        <v/>
      </c>
      <c r="AB57" s="20"/>
      <c r="AC57" s="6" t="str">
        <f>IF(AND(G57="асп",B57="ФГОС ВО"),VLOOKUP(K57,'[1]Науч.спец-ФГОС-кафедра'!$F$2:$S$52,14,0),"")</f>
        <v/>
      </c>
      <c r="AD57" s="14">
        <f t="shared" si="5"/>
        <v>2025</v>
      </c>
      <c r="AE57" s="14"/>
      <c r="AF57" s="6"/>
    </row>
    <row r="58" spans="1:32" ht="25.5" customHeight="1">
      <c r="A58" s="5" t="str">
        <f t="shared" si="0"/>
        <v>21.00.00</v>
      </c>
      <c r="B58" s="6" t="s">
        <v>88</v>
      </c>
      <c r="C58" s="7" t="str">
        <f t="shared" si="1"/>
        <v>27.02.19</v>
      </c>
      <c r="D58" s="8">
        <f t="shared" si="2"/>
        <v>2</v>
      </c>
      <c r="E58" s="9">
        <f>IFERROR(VLOOKUP(F58,'[1]ФГОС ВПО-ФГОС ВО'!$A$2:$C$111,3,0),IF(B58="ФГОС ВО",VLOOKUP([1]Группы!K58,'[1]Науч.спец-ФГОС-кафедра'!$F$3:$G$52,2,0),VLOOKUP(J58,'[1]Науч.спец-ФГОС-кафедра'!$B$3:$G$52,6,0)))</f>
        <v>130400</v>
      </c>
      <c r="F58" s="6" t="s">
        <v>171</v>
      </c>
      <c r="G58" s="6" t="s">
        <v>64</v>
      </c>
      <c r="H58" s="6" t="s">
        <v>184</v>
      </c>
      <c r="I58" s="6" t="s">
        <v>184</v>
      </c>
      <c r="J58" s="13" t="str">
        <f>IF(B58="ФГТ",VLOOKUP(F58,'[1]Науч.спец-ФГОС-кафедра'!$A$1:$B$52,2,0),VLOOKUP(F58,'[1]ФГОС ВПО-ФГОС ВО'!$A$2:$B$129,2,0))</f>
        <v>Горное дело</v>
      </c>
      <c r="K58" s="30" t="s">
        <v>176</v>
      </c>
      <c r="L58" s="14">
        <v>2019</v>
      </c>
      <c r="M58" s="14">
        <f t="shared" ca="1" si="3"/>
        <v>6</v>
      </c>
      <c r="N58" s="2" t="str">
        <f>VLOOKUP(P58,[1]Кафедры!$A$2:$E$499,5,0)</f>
        <v>ИГДиТ</v>
      </c>
      <c r="O58" s="2" t="s">
        <v>55</v>
      </c>
      <c r="P58" s="14">
        <v>26</v>
      </c>
      <c r="Q58" s="2" t="str">
        <f>VLOOKUP(P58,[1]Кафедры!$A$2:$D$499,3,0)</f>
        <v>ГМДиОПИ</v>
      </c>
      <c r="R58" s="2" t="str">
        <f>VLOOKUP(P58,[1]Кафедры!$A$2:$D$499,4,0)</f>
        <v>Гришин И.А.</v>
      </c>
      <c r="S58" s="6" t="s">
        <v>73</v>
      </c>
      <c r="T58" s="6"/>
      <c r="U58" s="2"/>
      <c r="V58" s="17">
        <v>43739</v>
      </c>
      <c r="W58" s="2" t="s">
        <v>174</v>
      </c>
      <c r="X58" s="17">
        <f t="shared" si="4"/>
        <v>46081</v>
      </c>
      <c r="Y58" s="2" t="str">
        <f>IFERROR(IF(B58="ФГОС ВО",VLOOKUP(E58,'[1]Науч.спец-ФГОС-кафедра'!$G$3:$H$52,2,0),VLOOKUP(F58,'[1]Науч.спец-ФГОС-кафедра'!$A$3:$H$52,8,0)),"")</f>
        <v/>
      </c>
      <c r="Z58" s="18">
        <v>17</v>
      </c>
      <c r="AA58" s="12" t="str">
        <f>IF(B58="ФГОС 3++",VLOOKUP(F58,'[1]Справочник ФГОС ВО'!$C$2:$K$126,9,0),"")</f>
        <v/>
      </c>
      <c r="AB58" s="20"/>
      <c r="AC58" s="6" t="str">
        <f>IF(AND(G58="асп",B58="ФГОС ВО"),VLOOKUP(K58,'[1]Науч.спец-ФГОС-кафедра'!$F$2:$S$52,14,0),"")</f>
        <v/>
      </c>
      <c r="AD58" s="14">
        <f t="shared" si="5"/>
        <v>2026</v>
      </c>
      <c r="AE58" s="14"/>
      <c r="AF58" s="6"/>
    </row>
    <row r="59" spans="1:32" ht="39.6" customHeight="1">
      <c r="A59" s="5" t="str">
        <f t="shared" si="0"/>
        <v>21.00.00</v>
      </c>
      <c r="B59" s="6" t="s">
        <v>88</v>
      </c>
      <c r="C59" s="7" t="str">
        <f t="shared" si="1"/>
        <v>27.02.19</v>
      </c>
      <c r="D59" s="8">
        <f t="shared" si="2"/>
        <v>2</v>
      </c>
      <c r="E59" s="9">
        <f>IFERROR(VLOOKUP(F59,'[1]ФГОС ВПО-ФГОС ВО'!$A$2:$C$111,3,0),IF(B59="ФГОС ВО",VLOOKUP([1]Группы!K59,'[1]Науч.спец-ФГОС-кафедра'!$F$3:$G$52,2,0),VLOOKUP(J59,'[1]Науч.спец-ФГОС-кафедра'!$B$3:$G$52,6,0)))</f>
        <v>130400</v>
      </c>
      <c r="F59" s="6" t="s">
        <v>171</v>
      </c>
      <c r="G59" s="6" t="s">
        <v>64</v>
      </c>
      <c r="H59" s="6" t="s">
        <v>185</v>
      </c>
      <c r="I59" s="6" t="s">
        <v>185</v>
      </c>
      <c r="J59" s="13" t="str">
        <f>IF(B59="ФГТ",VLOOKUP(F59,'[1]Науч.спец-ФГОС-кафедра'!$A$1:$B$52,2,0),VLOOKUP(F59,'[1]ФГОС ВПО-ФГОС ВО'!$A$2:$B$129,2,0))</f>
        <v>Горное дело</v>
      </c>
      <c r="K59" s="30" t="s">
        <v>178</v>
      </c>
      <c r="L59" s="14">
        <v>2019</v>
      </c>
      <c r="M59" s="14">
        <f t="shared" ca="1" si="3"/>
        <v>6</v>
      </c>
      <c r="N59" s="2" t="str">
        <f>VLOOKUP(P59,[1]Кафедры!$A$2:$E$499,5,0)</f>
        <v>ИГДиТ</v>
      </c>
      <c r="O59" s="2" t="s">
        <v>55</v>
      </c>
      <c r="P59" s="14">
        <v>26</v>
      </c>
      <c r="Q59" s="2" t="str">
        <f>VLOOKUP(P59,[1]Кафедры!$A$2:$D$499,3,0)</f>
        <v>ГМДиОПИ</v>
      </c>
      <c r="R59" s="2" t="str">
        <f>VLOOKUP(P59,[1]Кафедры!$A$2:$D$499,4,0)</f>
        <v>Гришин И.А.</v>
      </c>
      <c r="S59" s="6" t="s">
        <v>73</v>
      </c>
      <c r="T59" s="6"/>
      <c r="U59" s="2"/>
      <c r="V59" s="17">
        <v>43739</v>
      </c>
      <c r="W59" s="2" t="s">
        <v>174</v>
      </c>
      <c r="X59" s="17">
        <f t="shared" si="4"/>
        <v>46081</v>
      </c>
      <c r="Y59" s="2" t="str">
        <f>IFERROR(IF(B59="ФГОС ВО",VLOOKUP(E59,'[1]Науч.спец-ФГОС-кафедра'!$G$3:$H$52,2,0),VLOOKUP(F59,'[1]Науч.спец-ФГОС-кафедра'!$A$3:$H$52,8,0)),"")</f>
        <v/>
      </c>
      <c r="Z59" s="18">
        <v>22</v>
      </c>
      <c r="AA59" s="12" t="str">
        <f>IF(B59="ФГОС 3++",VLOOKUP(F59,'[1]Справочник ФГОС ВО'!$C$2:$K$126,9,0),"")</f>
        <v/>
      </c>
      <c r="AB59" s="20"/>
      <c r="AC59" s="6" t="str">
        <f>IF(AND(G59="асп",B59="ФГОС ВО"),VLOOKUP(K59,'[1]Науч.спец-ФГОС-кафедра'!$F$2:$S$52,14,0),"")</f>
        <v/>
      </c>
      <c r="AD59" s="14">
        <f t="shared" si="5"/>
        <v>2026</v>
      </c>
      <c r="AE59" s="14"/>
      <c r="AF59" s="6"/>
    </row>
    <row r="60" spans="1:32" ht="39.6" customHeight="1">
      <c r="A60" s="5" t="str">
        <f t="shared" si="0"/>
        <v>21.00.00</v>
      </c>
      <c r="B60" s="6" t="s">
        <v>88</v>
      </c>
      <c r="C60" s="7" t="str">
        <f t="shared" si="1"/>
        <v>27.02.19</v>
      </c>
      <c r="D60" s="8">
        <f t="shared" si="2"/>
        <v>2</v>
      </c>
      <c r="E60" s="9">
        <f>IFERROR(VLOOKUP(F60,'[1]ФГОС ВПО-ФГОС ВО'!$A$2:$C$111,3,0),IF(B60="ФГОС ВО",VLOOKUP([1]Группы!K60,'[1]Науч.спец-ФГОС-кафедра'!$F$3:$G$52,2,0),VLOOKUP(J60,'[1]Науч.спец-ФГОС-кафедра'!$B$3:$G$52,6,0)))</f>
        <v>130400</v>
      </c>
      <c r="F60" s="6" t="s">
        <v>171</v>
      </c>
      <c r="G60" s="6" t="s">
        <v>64</v>
      </c>
      <c r="H60" s="6" t="s">
        <v>186</v>
      </c>
      <c r="I60" s="6" t="s">
        <v>186</v>
      </c>
      <c r="J60" s="13" t="str">
        <f>IF(B60="ФГТ",VLOOKUP(F60,'[1]Науч.спец-ФГОС-кафедра'!$A$1:$B$52,2,0),VLOOKUP(F60,'[1]ФГОС ВПО-ФГОС ВО'!$A$2:$B$129,2,0))</f>
        <v>Горное дело</v>
      </c>
      <c r="K60" s="30" t="s">
        <v>178</v>
      </c>
      <c r="L60" s="14">
        <v>2019</v>
      </c>
      <c r="M60" s="14">
        <f t="shared" ca="1" si="3"/>
        <v>6</v>
      </c>
      <c r="N60" s="2" t="str">
        <f>VLOOKUP(P60,[1]Кафедры!$A$2:$E$499,5,0)</f>
        <v>ИГДиТ</v>
      </c>
      <c r="O60" s="2" t="s">
        <v>183</v>
      </c>
      <c r="P60" s="14">
        <v>26</v>
      </c>
      <c r="Q60" s="2" t="str">
        <f>VLOOKUP(P60,[1]Кафедры!$A$2:$D$499,3,0)</f>
        <v>ГМДиОПИ</v>
      </c>
      <c r="R60" s="2" t="str">
        <f>VLOOKUP(P60,[1]Кафедры!$A$2:$D$499,4,0)</f>
        <v>Гришин И.А.</v>
      </c>
      <c r="S60" s="6" t="s">
        <v>38</v>
      </c>
      <c r="T60" s="6"/>
      <c r="U60" s="2" t="s">
        <v>39</v>
      </c>
      <c r="V60" s="17">
        <v>43709</v>
      </c>
      <c r="W60" s="2" t="s">
        <v>99</v>
      </c>
      <c r="X60" s="17">
        <f t="shared" si="4"/>
        <v>45716</v>
      </c>
      <c r="Y60" s="2" t="str">
        <f>IFERROR(IF(B60="ФГОС ВО",VLOOKUP(E60,'[1]Науч.спец-ФГОС-кафедра'!$G$3:$H$52,2,0),VLOOKUP(F60,'[1]Науч.спец-ФГОС-кафедра'!$A$3:$H$52,8,0)),"")</f>
        <v/>
      </c>
      <c r="Z60" s="18">
        <v>17</v>
      </c>
      <c r="AA60" s="12" t="str">
        <f>IF(B60="ФГОС 3++",VLOOKUP(F60,'[1]Справочник ФГОС ВО'!$C$2:$K$126,9,0),"")</f>
        <v/>
      </c>
      <c r="AB60" s="20"/>
      <c r="AC60" s="6" t="str">
        <f>IF(AND(G60="асп",B60="ФГОС ВО"),VLOOKUP(K60,'[1]Науч.спец-ФГОС-кафедра'!$F$2:$S$52,14,0),"")</f>
        <v/>
      </c>
      <c r="AD60" s="14">
        <f t="shared" si="5"/>
        <v>2025</v>
      </c>
      <c r="AE60" s="14"/>
      <c r="AF60" s="6"/>
    </row>
    <row r="61" spans="1:32" ht="27.6" customHeight="1">
      <c r="A61" s="5" t="str">
        <f t="shared" si="0"/>
        <v>21.00.00</v>
      </c>
      <c r="B61" s="6" t="s">
        <v>88</v>
      </c>
      <c r="C61" s="7" t="str">
        <f t="shared" si="1"/>
        <v>27.02.19</v>
      </c>
      <c r="D61" s="8">
        <f t="shared" si="2"/>
        <v>2</v>
      </c>
      <c r="E61" s="9">
        <f>IFERROR(VLOOKUP(F61,'[1]ФГОС ВПО-ФГОС ВО'!$A$2:$C$111,3,0),IF(B61="ФГОС ВО",VLOOKUP([1]Группы!K61,'[1]Науч.спец-ФГОС-кафедра'!$F$3:$G$52,2,0),VLOOKUP(J61,'[1]Науч.спец-ФГОС-кафедра'!$B$3:$G$52,6,0)))</f>
        <v>130400</v>
      </c>
      <c r="F61" s="6" t="s">
        <v>171</v>
      </c>
      <c r="G61" s="6" t="s">
        <v>64</v>
      </c>
      <c r="H61" s="6" t="s">
        <v>187</v>
      </c>
      <c r="I61" s="6" t="s">
        <v>187</v>
      </c>
      <c r="J61" s="13" t="str">
        <f>IF(B61="ФГТ",VLOOKUP(F61,'[1]Науч.спец-ФГОС-кафедра'!$A$1:$B$52,2,0),VLOOKUP(F61,'[1]ФГОС ВПО-ФГОС ВО'!$A$2:$B$129,2,0))</f>
        <v>Горное дело</v>
      </c>
      <c r="K61" s="30" t="s">
        <v>188</v>
      </c>
      <c r="L61" s="14">
        <v>2019</v>
      </c>
      <c r="M61" s="14">
        <f t="shared" ca="1" si="3"/>
        <v>6</v>
      </c>
      <c r="N61" s="2" t="str">
        <f>VLOOKUP(P61,[1]Кафедры!$A$2:$E$499,5,0)</f>
        <v>ИГДиТ</v>
      </c>
      <c r="O61" s="2" t="s">
        <v>183</v>
      </c>
      <c r="P61" s="14">
        <v>34</v>
      </c>
      <c r="Q61" s="2" t="str">
        <f>VLOOKUP(P61,[1]Кафедры!$A$2:$D$499,3,0)</f>
        <v>РМПИ</v>
      </c>
      <c r="R61" s="2" t="str">
        <f>VLOOKUP(P61,[1]Кафедры!$A$2:$D$499,4,0)</f>
        <v>Гавришев С.Е.</v>
      </c>
      <c r="S61" s="6" t="s">
        <v>38</v>
      </c>
      <c r="T61" s="6"/>
      <c r="U61" s="2" t="s">
        <v>39</v>
      </c>
      <c r="V61" s="17">
        <v>43709</v>
      </c>
      <c r="W61" s="2" t="s">
        <v>99</v>
      </c>
      <c r="X61" s="17">
        <f t="shared" si="4"/>
        <v>45716</v>
      </c>
      <c r="Y61" s="2" t="str">
        <f>IFERROR(IF(B61="ФГОС ВО",VLOOKUP(E61,'[1]Науч.спец-ФГОС-кафедра'!$G$3:$H$52,2,0),VLOOKUP(F61,'[1]Науч.спец-ФГОС-кафедра'!$A$3:$H$52,8,0)),"")</f>
        <v/>
      </c>
      <c r="Z61" s="18">
        <v>15</v>
      </c>
      <c r="AA61" s="12" t="str">
        <f>IF(B61="ФГОС 3++",VLOOKUP(F61,'[1]Справочник ФГОС ВО'!$C$2:$K$126,9,0),"")</f>
        <v/>
      </c>
      <c r="AB61" s="20"/>
      <c r="AC61" s="6" t="str">
        <f>IF(AND(G61="асп",B61="ФГОС ВО"),VLOOKUP(K61,'[1]Науч.спец-ФГОС-кафедра'!$F$2:$S$52,14,0),"")</f>
        <v/>
      </c>
      <c r="AD61" s="14">
        <f t="shared" si="5"/>
        <v>2025</v>
      </c>
      <c r="AE61" s="14"/>
      <c r="AF61" s="6"/>
    </row>
    <row r="62" spans="1:32" ht="30">
      <c r="A62" s="5" t="str">
        <f t="shared" si="0"/>
        <v>21.00.00</v>
      </c>
      <c r="B62" s="6" t="s">
        <v>88</v>
      </c>
      <c r="C62" s="7" t="str">
        <f t="shared" si="1"/>
        <v>27.02.19</v>
      </c>
      <c r="D62" s="8">
        <f t="shared" si="2"/>
        <v>2</v>
      </c>
      <c r="E62" s="9">
        <f>IFERROR(VLOOKUP(F62,'[1]ФГОС ВПО-ФГОС ВО'!$A$2:$C$111,3,0),IF(B62="ФГОС ВО",VLOOKUP([1]Группы!K62,'[1]Науч.спец-ФГОС-кафедра'!$F$3:$G$52,2,0),VLOOKUP(J62,'[1]Науч.спец-ФГОС-кафедра'!$B$3:$G$52,6,0)))</f>
        <v>130400</v>
      </c>
      <c r="F62" s="6" t="s">
        <v>171</v>
      </c>
      <c r="G62" s="6" t="s">
        <v>64</v>
      </c>
      <c r="H62" s="29" t="s">
        <v>189</v>
      </c>
      <c r="I62" s="6" t="s">
        <v>190</v>
      </c>
      <c r="J62" s="13" t="str">
        <f>IF(B62="ФГТ",VLOOKUP(F62,'[1]Науч.спец-ФГОС-кафедра'!$A$1:$B$52,2,0),VLOOKUP(F62,'[1]ФГОС ВПО-ФГОС ВО'!$A$2:$B$129,2,0))</f>
        <v>Горное дело</v>
      </c>
      <c r="K62" s="30" t="s">
        <v>180</v>
      </c>
      <c r="L62" s="14">
        <v>2019</v>
      </c>
      <c r="M62" s="14">
        <f t="shared" ca="1" si="3"/>
        <v>6</v>
      </c>
      <c r="N62" s="2" t="str">
        <f>VLOOKUP(P62,[1]Кафедры!$A$2:$E$499,5,0)</f>
        <v>ИГДиТ</v>
      </c>
      <c r="O62" s="2" t="s">
        <v>55</v>
      </c>
      <c r="P62" s="14">
        <v>34</v>
      </c>
      <c r="Q62" s="2" t="str">
        <f>VLOOKUP(P62,[1]Кафедры!$A$2:$D$499,3,0)</f>
        <v>РМПИ</v>
      </c>
      <c r="R62" s="2" t="str">
        <f>VLOOKUP(P62,[1]Кафедры!$A$2:$D$499,4,0)</f>
        <v>Гавришев С.Е.</v>
      </c>
      <c r="S62" s="6" t="s">
        <v>73</v>
      </c>
      <c r="T62" s="6"/>
      <c r="U62" s="2"/>
      <c r="V62" s="17">
        <v>43739</v>
      </c>
      <c r="W62" s="2" t="s">
        <v>174</v>
      </c>
      <c r="X62" s="17">
        <f t="shared" si="4"/>
        <v>46081</v>
      </c>
      <c r="Y62" s="2" t="str">
        <f>IFERROR(IF(B62="ФГОС ВО",VLOOKUP(E62,'[1]Науч.спец-ФГОС-кафедра'!$G$3:$H$52,2,0),VLOOKUP(F62,'[1]Науч.спец-ФГОС-кафедра'!$A$3:$H$52,8,0)),"")</f>
        <v/>
      </c>
      <c r="Z62" s="18">
        <v>41</v>
      </c>
      <c r="AA62" s="12" t="str">
        <f>IF(B62="ФГОС 3++",VLOOKUP(F62,'[1]Справочник ФГОС ВО'!$C$2:$K$126,9,0),"")</f>
        <v/>
      </c>
      <c r="AB62" s="20"/>
      <c r="AC62" s="6" t="str">
        <f>IF(AND(G62="асп",B62="ФГОС ВО"),VLOOKUP(K62,'[1]Науч.спец-ФГОС-кафедра'!$F$2:$S$52,14,0),"")</f>
        <v/>
      </c>
      <c r="AD62" s="14">
        <f t="shared" si="5"/>
        <v>2026</v>
      </c>
      <c r="AE62" s="14"/>
      <c r="AF62" s="6"/>
    </row>
    <row r="63" spans="1:32" ht="25.5" customHeight="1">
      <c r="A63" s="5" t="str">
        <f t="shared" si="0"/>
        <v>21.00.00</v>
      </c>
      <c r="B63" s="6" t="s">
        <v>88</v>
      </c>
      <c r="C63" s="7" t="str">
        <f t="shared" si="1"/>
        <v>27.02.19</v>
      </c>
      <c r="D63" s="8">
        <f t="shared" si="2"/>
        <v>2</v>
      </c>
      <c r="E63" s="9">
        <f>IFERROR(VLOOKUP(F63,'[1]ФГОС ВПО-ФГОС ВО'!$A$2:$C$111,3,0),IF(B63="ФГОС ВО",VLOOKUP([1]Группы!K63,'[1]Науч.спец-ФГОС-кафедра'!$F$3:$G$52,2,0),VLOOKUP(J63,'[1]Науч.спец-ФГОС-кафедра'!$B$3:$G$52,6,0)))</f>
        <v>130400</v>
      </c>
      <c r="F63" s="6" t="s">
        <v>171</v>
      </c>
      <c r="G63" s="6" t="s">
        <v>64</v>
      </c>
      <c r="H63" s="6" t="s">
        <v>191</v>
      </c>
      <c r="I63" s="6" t="s">
        <v>191</v>
      </c>
      <c r="J63" s="13" t="str">
        <f>IF(B63="ФГТ",VLOOKUP(F63,'[1]Науч.спец-ФГОС-кафедра'!$A$1:$B$52,2,0),VLOOKUP(F63,'[1]ФГОС ВПО-ФГОС ВО'!$A$2:$B$129,2,0))</f>
        <v>Горное дело</v>
      </c>
      <c r="K63" s="30" t="s">
        <v>180</v>
      </c>
      <c r="L63" s="14">
        <v>2019</v>
      </c>
      <c r="M63" s="14">
        <f t="shared" ca="1" si="3"/>
        <v>6</v>
      </c>
      <c r="N63" s="2" t="str">
        <f>VLOOKUP(P63,[1]Кафедры!$A$2:$E$499,5,0)</f>
        <v>ИГДиТ</v>
      </c>
      <c r="O63" s="2" t="s">
        <v>183</v>
      </c>
      <c r="P63" s="14">
        <v>34</v>
      </c>
      <c r="Q63" s="2" t="str">
        <f>VLOOKUP(P63,[1]Кафедры!$A$2:$D$499,3,0)</f>
        <v>РМПИ</v>
      </c>
      <c r="R63" s="2" t="str">
        <f>VLOOKUP(P63,[1]Кафедры!$A$2:$D$499,4,0)</f>
        <v>Гавришев С.Е.</v>
      </c>
      <c r="S63" s="6" t="s">
        <v>38</v>
      </c>
      <c r="T63" s="6"/>
      <c r="U63" s="2" t="s">
        <v>39</v>
      </c>
      <c r="V63" s="17">
        <v>43709</v>
      </c>
      <c r="W63" s="2" t="s">
        <v>99</v>
      </c>
      <c r="X63" s="17">
        <f t="shared" si="4"/>
        <v>45716</v>
      </c>
      <c r="Y63" s="2" t="str">
        <f>IFERROR(IF(B63="ФГОС ВО",VLOOKUP(E63,'[1]Науч.спец-ФГОС-кафедра'!$G$3:$H$52,2,0),VLOOKUP(F63,'[1]Науч.спец-ФГОС-кафедра'!$A$3:$H$52,8,0)),"")</f>
        <v/>
      </c>
      <c r="Z63" s="18">
        <v>23</v>
      </c>
      <c r="AA63" s="12" t="str">
        <f>IF(B63="ФГОС 3++",VLOOKUP(F63,'[1]Справочник ФГОС ВО'!$C$2:$K$126,9,0),"")</f>
        <v/>
      </c>
      <c r="AB63" s="20"/>
      <c r="AC63" s="6" t="str">
        <f>IF(AND(G63="асп",B63="ФГОС ВО"),VLOOKUP(K63,'[1]Науч.спец-ФГОС-кафедра'!$F$2:$S$52,14,0),"")</f>
        <v/>
      </c>
      <c r="AD63" s="14">
        <f t="shared" si="5"/>
        <v>2025</v>
      </c>
      <c r="AE63" s="14"/>
      <c r="AF63" s="6"/>
    </row>
    <row r="64" spans="1:32" ht="39.6" customHeight="1">
      <c r="A64" s="5" t="str">
        <f t="shared" si="0"/>
        <v>21.00.00</v>
      </c>
      <c r="B64" s="6" t="s">
        <v>88</v>
      </c>
      <c r="C64" s="7" t="str">
        <f t="shared" si="1"/>
        <v>26.02.20</v>
      </c>
      <c r="D64" s="8">
        <f t="shared" si="2"/>
        <v>4</v>
      </c>
      <c r="E64" s="9">
        <f>IFERROR(VLOOKUP(F64,'[1]ФГОС ВПО-ФГОС ВО'!$A$2:$C$111,3,0),IF(B64="ФГОС ВО",VLOOKUP([1]Группы!K64,'[1]Науч.спец-ФГОС-кафедра'!$F$3:$G$52,2,0),VLOOKUP(J64,'[1]Науч.спец-ФГОС-кафедра'!$B$3:$G$52,6,0)))</f>
        <v>130400</v>
      </c>
      <c r="F64" s="6" t="s">
        <v>171</v>
      </c>
      <c r="G64" s="6" t="s">
        <v>64</v>
      </c>
      <c r="H64" s="6" t="s">
        <v>192</v>
      </c>
      <c r="I64" s="6" t="s">
        <v>192</v>
      </c>
      <c r="J64" s="13" t="str">
        <f>IF(B64="ФГТ",VLOOKUP(F64,'[1]Науч.спец-ФГОС-кафедра'!$A$1:$B$52,2,0),VLOOKUP(F64,'[1]ФГОС ВПО-ФГОС ВО'!$A$2:$B$129,2,0))</f>
        <v>Горное дело</v>
      </c>
      <c r="K64" s="30" t="s">
        <v>173</v>
      </c>
      <c r="L64" s="14">
        <v>2020</v>
      </c>
      <c r="M64" s="14">
        <f t="shared" ca="1" si="3"/>
        <v>5</v>
      </c>
      <c r="N64" s="2" t="str">
        <f>VLOOKUP(P64,[1]Кафедры!$A$2:$E$499,5,0)</f>
        <v>ИГДиТ</v>
      </c>
      <c r="O64" s="2" t="s">
        <v>55</v>
      </c>
      <c r="P64" s="14">
        <v>12</v>
      </c>
      <c r="Q64" s="2" t="str">
        <f>VLOOKUP(P64,[1]Кафедры!$A$2:$D$499,3,0)</f>
        <v>ГМиТТК</v>
      </c>
      <c r="R64" s="2" t="str">
        <f>VLOOKUP(P64,[1]Кафедры!$A$2:$D$499,4,0)</f>
        <v>Курочкин А.И.</v>
      </c>
      <c r="S64" s="6" t="s">
        <v>73</v>
      </c>
      <c r="T64" s="6"/>
      <c r="U64" s="2"/>
      <c r="V64" s="17">
        <v>44105</v>
      </c>
      <c r="W64" s="2" t="s">
        <v>174</v>
      </c>
      <c r="X64" s="17">
        <f t="shared" si="4"/>
        <v>46446</v>
      </c>
      <c r="Y64" s="2" t="str">
        <f>IFERROR(IF(B64="ФГОС ВО",VLOOKUP(E64,'[1]Науч.спец-ФГОС-кафедра'!$G$3:$H$52,2,0),VLOOKUP(F64,'[1]Науч.спец-ФГОС-кафедра'!$A$3:$H$52,8,0)),"")</f>
        <v/>
      </c>
      <c r="Z64" s="18">
        <v>31</v>
      </c>
      <c r="AA64" s="12" t="str">
        <f>IF(B64="ФГОС 3++",VLOOKUP(F64,'[1]Справочник ФГОС ВО'!$C$2:$K$126,9,0),"")</f>
        <v/>
      </c>
      <c r="AB64" s="20"/>
      <c r="AC64" s="6" t="str">
        <f>IF(AND(G64="асп",B64="ФГОС ВО"),VLOOKUP(K64,'[1]Науч.спец-ФГОС-кафедра'!$F$2:$S$52,14,0),"")</f>
        <v/>
      </c>
      <c r="AD64" s="14">
        <f t="shared" si="5"/>
        <v>2027</v>
      </c>
      <c r="AE64" s="14"/>
      <c r="AF64" s="6"/>
    </row>
    <row r="65" spans="1:32" ht="26.45" customHeight="1">
      <c r="A65" s="5" t="str">
        <f t="shared" si="0"/>
        <v>21.00.00</v>
      </c>
      <c r="B65" s="6" t="s">
        <v>88</v>
      </c>
      <c r="C65" s="7" t="str">
        <f t="shared" si="1"/>
        <v>26.02.20</v>
      </c>
      <c r="D65" s="8">
        <f t="shared" si="2"/>
        <v>4</v>
      </c>
      <c r="E65" s="9">
        <f>IFERROR(VLOOKUP(F65,'[1]ФГОС ВПО-ФГОС ВО'!$A$2:$C$111,3,0),IF(B65="ФГОС ВО",VLOOKUP([1]Группы!K65,'[1]Науч.спец-ФГОС-кафедра'!$F$3:$G$52,2,0),VLOOKUP(J65,'[1]Науч.спец-ФГОС-кафедра'!$B$3:$G$52,6,0)))</f>
        <v>130400</v>
      </c>
      <c r="F65" s="6" t="s">
        <v>171</v>
      </c>
      <c r="G65" s="6" t="s">
        <v>64</v>
      </c>
      <c r="H65" s="6" t="s">
        <v>193</v>
      </c>
      <c r="I65" s="6" t="s">
        <v>193</v>
      </c>
      <c r="J65" s="13" t="str">
        <f>IF(B65="ФГТ",VLOOKUP(F65,'[1]Науч.спец-ФГОС-кафедра'!$A$1:$B$52,2,0),VLOOKUP(F65,'[1]ФГОС ВПО-ФГОС ВО'!$A$2:$B$129,2,0))</f>
        <v>Горное дело</v>
      </c>
      <c r="K65" s="30" t="s">
        <v>176</v>
      </c>
      <c r="L65" s="14">
        <v>2020</v>
      </c>
      <c r="M65" s="14">
        <f t="shared" ca="1" si="3"/>
        <v>5</v>
      </c>
      <c r="N65" s="2" t="str">
        <f>VLOOKUP(P65,[1]Кафедры!$A$2:$E$499,5,0)</f>
        <v>ИГДиТ</v>
      </c>
      <c r="O65" s="2" t="s">
        <v>55</v>
      </c>
      <c r="P65" s="14">
        <v>26</v>
      </c>
      <c r="Q65" s="2" t="str">
        <f>VLOOKUP(P65,[1]Кафедры!$A$2:$D$499,3,0)</f>
        <v>ГМДиОПИ</v>
      </c>
      <c r="R65" s="2" t="str">
        <f>VLOOKUP(P65,[1]Кафедры!$A$2:$D$499,4,0)</f>
        <v>Гришин И.А.</v>
      </c>
      <c r="S65" s="6" t="s">
        <v>73</v>
      </c>
      <c r="T65" s="6"/>
      <c r="U65" s="2"/>
      <c r="V65" s="17">
        <v>44105</v>
      </c>
      <c r="W65" s="2" t="s">
        <v>174</v>
      </c>
      <c r="X65" s="17">
        <f t="shared" si="4"/>
        <v>46446</v>
      </c>
      <c r="Y65" s="2" t="str">
        <f>IFERROR(IF(B65="ФГОС ВО",VLOOKUP(E65,'[1]Науч.спец-ФГОС-кафедра'!$G$3:$H$52,2,0),VLOOKUP(F65,'[1]Науч.спец-ФГОС-кафедра'!$A$3:$H$52,8,0)),"")</f>
        <v/>
      </c>
      <c r="Z65" s="18">
        <v>29</v>
      </c>
      <c r="AA65" s="12" t="str">
        <f>IF(B65="ФГОС 3++",VLOOKUP(F65,'[1]Справочник ФГОС ВО'!$C$2:$K$126,9,0),"")</f>
        <v/>
      </c>
      <c r="AB65" s="20"/>
      <c r="AC65" s="6" t="str">
        <f>IF(AND(G65="асп",B65="ФГОС ВО"),VLOOKUP(K65,'[1]Науч.спец-ФГОС-кафедра'!$F$2:$S$52,14,0),"")</f>
        <v/>
      </c>
      <c r="AD65" s="14">
        <f t="shared" si="5"/>
        <v>2027</v>
      </c>
      <c r="AE65" s="14"/>
      <c r="AF65" s="6"/>
    </row>
    <row r="66" spans="1:32" ht="25.5" customHeight="1">
      <c r="A66" s="5" t="str">
        <f t="shared" ref="A66:A129" si="6">IF(B66="ФГТ",MID(F66,1,3)&amp;".0",MID(F66,2,2)&amp;".00.00")</f>
        <v>21.00.00</v>
      </c>
      <c r="B66" s="6" t="s">
        <v>88</v>
      </c>
      <c r="C66" s="7" t="str">
        <f t="shared" ref="C66:C129" si="7">IF(L66=2021,"17.03.21",IF(L66=2020,"26.02.20",IF(L66=2019,"27.02.19",IF(L66=2018,"28.03.18",IF(L66=2017,"29.03.17","")))))</f>
        <v>26.02.20</v>
      </c>
      <c r="D66" s="8">
        <f t="shared" ref="D66:D129" si="8">IF(L66=2021,5,IF(L66=2020,4,IF(L66=2019,2,IF(L66=2018,3,IF(L66=2017,3,"")))))</f>
        <v>4</v>
      </c>
      <c r="E66" s="9">
        <f>IFERROR(VLOOKUP(F66,'[1]ФГОС ВПО-ФГОС ВО'!$A$2:$C$111,3,0),IF(B66="ФГОС ВО",VLOOKUP([1]Группы!K66,'[1]Науч.спец-ФГОС-кафедра'!$F$3:$G$52,2,0),VLOOKUP(J66,'[1]Науч.спец-ФГОС-кафедра'!$B$3:$G$52,6,0)))</f>
        <v>130400</v>
      </c>
      <c r="F66" s="6" t="s">
        <v>171</v>
      </c>
      <c r="G66" s="6" t="s">
        <v>64</v>
      </c>
      <c r="H66" s="6" t="s">
        <v>194</v>
      </c>
      <c r="I66" s="6" t="s">
        <v>194</v>
      </c>
      <c r="J66" s="13" t="str">
        <f>IF(B66="ФГТ",VLOOKUP(F66,'[1]Науч.спец-ФГОС-кафедра'!$A$1:$B$52,2,0),VLOOKUP(F66,'[1]ФГОС ВПО-ФГОС ВО'!$A$2:$B$129,2,0))</f>
        <v>Горное дело</v>
      </c>
      <c r="K66" s="30" t="s">
        <v>176</v>
      </c>
      <c r="L66" s="14">
        <v>2020</v>
      </c>
      <c r="M66" s="14">
        <f t="shared" ref="M66:M129" ca="1" si="9">IF(MONTH(TODAY())&lt;=7,YEAR(TODAY())-L66,YEAR(TODAY())-L66+1)</f>
        <v>5</v>
      </c>
      <c r="N66" s="2" t="str">
        <f>VLOOKUP(P66,[1]Кафедры!$A$2:$E$499,5,0)</f>
        <v>ИГДиТ</v>
      </c>
      <c r="O66" s="2" t="s">
        <v>183</v>
      </c>
      <c r="P66" s="14">
        <v>26</v>
      </c>
      <c r="Q66" s="2" t="str">
        <f>VLOOKUP(P66,[1]Кафедры!$A$2:$D$499,3,0)</f>
        <v>ГМДиОПИ</v>
      </c>
      <c r="R66" s="2" t="str">
        <f>VLOOKUP(P66,[1]Кафедры!$A$2:$D$499,4,0)</f>
        <v>Гришин И.А.</v>
      </c>
      <c r="S66" s="6" t="s">
        <v>38</v>
      </c>
      <c r="T66" s="6"/>
      <c r="U66" s="2" t="s">
        <v>39</v>
      </c>
      <c r="V66" s="17">
        <v>44075</v>
      </c>
      <c r="W66" s="2" t="s">
        <v>99</v>
      </c>
      <c r="X66" s="17">
        <f t="shared" ref="X66:X129" si="10">EDATE(V66,LEFT(W66,1)*12+MID(W66,3,2))-1</f>
        <v>46081</v>
      </c>
      <c r="Y66" s="2" t="str">
        <f>IFERROR(IF(B66="ФГОС ВО",VLOOKUP(E66,'[1]Науч.спец-ФГОС-кафедра'!$G$3:$H$52,2,0),VLOOKUP(F66,'[1]Науч.спец-ФГОС-кафедра'!$A$3:$H$52,8,0)),"")</f>
        <v/>
      </c>
      <c r="Z66" s="18">
        <v>12</v>
      </c>
      <c r="AA66" s="12" t="str">
        <f>IF(B66="ФГОС 3++",VLOOKUP(F66,'[1]Справочник ФГОС ВО'!$C$2:$K$126,9,0),"")</f>
        <v/>
      </c>
      <c r="AB66" s="20"/>
      <c r="AC66" s="6" t="str">
        <f>IF(AND(G66="асп",B66="ФГОС ВО"),VLOOKUP(K66,'[1]Науч.спец-ФГОС-кафедра'!$F$2:$S$52,14,0),"")</f>
        <v/>
      </c>
      <c r="AD66" s="14">
        <f t="shared" ref="AD66:AD129" si="11">YEAR(X66)</f>
        <v>2026</v>
      </c>
      <c r="AE66" s="14"/>
      <c r="AF66" s="6"/>
    </row>
    <row r="67" spans="1:32" ht="26.45" customHeight="1">
      <c r="A67" s="5" t="str">
        <f t="shared" si="6"/>
        <v>21.00.00</v>
      </c>
      <c r="B67" s="6" t="s">
        <v>88</v>
      </c>
      <c r="C67" s="7" t="str">
        <f t="shared" si="7"/>
        <v>26.02.20</v>
      </c>
      <c r="D67" s="8">
        <f t="shared" si="8"/>
        <v>4</v>
      </c>
      <c r="E67" s="9">
        <f>IFERROR(VLOOKUP(F67,'[1]ФГОС ВПО-ФГОС ВО'!$A$2:$C$111,3,0),IF(B67="ФГОС ВО",VLOOKUP([1]Группы!K67,'[1]Науч.спец-ФГОС-кафедра'!$F$3:$G$52,2,0),VLOOKUP(J67,'[1]Науч.спец-ФГОС-кафедра'!$B$3:$G$52,6,0)))</f>
        <v>130400</v>
      </c>
      <c r="F67" s="6" t="s">
        <v>171</v>
      </c>
      <c r="G67" s="6" t="s">
        <v>64</v>
      </c>
      <c r="H67" s="6" t="s">
        <v>195</v>
      </c>
      <c r="I67" s="6" t="s">
        <v>195</v>
      </c>
      <c r="J67" s="13" t="str">
        <f>IF(B67="ФГТ",VLOOKUP(F67,'[1]Науч.спец-ФГОС-кафедра'!$A$1:$B$52,2,0),VLOOKUP(F67,'[1]ФГОС ВПО-ФГОС ВО'!$A$2:$B$129,2,0))</f>
        <v>Горное дело</v>
      </c>
      <c r="K67" s="30" t="s">
        <v>178</v>
      </c>
      <c r="L67" s="14">
        <v>2020</v>
      </c>
      <c r="M67" s="14">
        <f t="shared" ca="1" si="9"/>
        <v>5</v>
      </c>
      <c r="N67" s="2" t="str">
        <f>VLOOKUP(P67,[1]Кафедры!$A$2:$E$499,5,0)</f>
        <v>ИГДиТ</v>
      </c>
      <c r="O67" s="2" t="s">
        <v>55</v>
      </c>
      <c r="P67" s="14">
        <v>26</v>
      </c>
      <c r="Q67" s="2" t="str">
        <f>VLOOKUP(P67,[1]Кафедры!$A$2:$D$499,3,0)</f>
        <v>ГМДиОПИ</v>
      </c>
      <c r="R67" s="2" t="str">
        <f>VLOOKUP(P67,[1]Кафедры!$A$2:$D$499,4,0)</f>
        <v>Гришин И.А.</v>
      </c>
      <c r="S67" s="6" t="s">
        <v>73</v>
      </c>
      <c r="T67" s="6"/>
      <c r="U67" s="2"/>
      <c r="V67" s="17">
        <v>44105</v>
      </c>
      <c r="W67" s="2" t="s">
        <v>174</v>
      </c>
      <c r="X67" s="17">
        <f t="shared" si="10"/>
        <v>46446</v>
      </c>
      <c r="Y67" s="2" t="str">
        <f>IFERROR(IF(B67="ФГОС ВО",VLOOKUP(E67,'[1]Науч.спец-ФГОС-кафедра'!$G$3:$H$52,2,0),VLOOKUP(F67,'[1]Науч.спец-ФГОС-кафедра'!$A$3:$H$52,8,0)),"")</f>
        <v/>
      </c>
      <c r="Z67" s="18">
        <v>14</v>
      </c>
      <c r="AA67" s="12" t="str">
        <f>IF(B67="ФГОС 3++",VLOOKUP(F67,'[1]Справочник ФГОС ВО'!$C$2:$K$126,9,0),"")</f>
        <v/>
      </c>
      <c r="AB67" s="20"/>
      <c r="AC67" s="6" t="str">
        <f>IF(AND(G67="асп",B67="ФГОС ВО"),VLOOKUP(K67,'[1]Науч.спец-ФГОС-кафедра'!$F$2:$S$52,14,0),"")</f>
        <v/>
      </c>
      <c r="AD67" s="14">
        <f t="shared" si="11"/>
        <v>2027</v>
      </c>
      <c r="AE67" s="14"/>
      <c r="AF67" s="6"/>
    </row>
    <row r="68" spans="1:32" ht="13.9" customHeight="1">
      <c r="A68" s="5" t="str">
        <f t="shared" si="6"/>
        <v>21.00.00</v>
      </c>
      <c r="B68" s="6" t="s">
        <v>88</v>
      </c>
      <c r="C68" s="7" t="str">
        <f t="shared" si="7"/>
        <v>26.02.20</v>
      </c>
      <c r="D68" s="8">
        <f t="shared" si="8"/>
        <v>4</v>
      </c>
      <c r="E68" s="9">
        <f>IFERROR(VLOOKUP(F68,'[1]ФГОС ВПО-ФГОС ВО'!$A$2:$C$111,3,0),IF(B68="ФГОС ВО",VLOOKUP([1]Группы!K68,'[1]Науч.спец-ФГОС-кафедра'!$F$3:$G$52,2,0),VLOOKUP(J68,'[1]Науч.спец-ФГОС-кафедра'!$B$3:$G$52,6,0)))</f>
        <v>130400</v>
      </c>
      <c r="F68" s="6" t="s">
        <v>171</v>
      </c>
      <c r="G68" s="6" t="s">
        <v>64</v>
      </c>
      <c r="H68" s="6" t="s">
        <v>196</v>
      </c>
      <c r="I68" s="6" t="s">
        <v>196</v>
      </c>
      <c r="J68" s="13" t="str">
        <f>IF(B68="ФГТ",VLOOKUP(F68,'[1]Науч.спец-ФГОС-кафедра'!$A$1:$B$52,2,0),VLOOKUP(F68,'[1]ФГОС ВПО-ФГОС ВО'!$A$2:$B$129,2,0))</f>
        <v>Горное дело</v>
      </c>
      <c r="K68" s="30" t="s">
        <v>178</v>
      </c>
      <c r="L68" s="14">
        <v>2020</v>
      </c>
      <c r="M68" s="14">
        <f t="shared" ca="1" si="9"/>
        <v>5</v>
      </c>
      <c r="N68" s="2" t="str">
        <f>VLOOKUP(P68,[1]Кафедры!$A$2:$E$499,5,0)</f>
        <v>ИГДиТ</v>
      </c>
      <c r="O68" s="2" t="s">
        <v>183</v>
      </c>
      <c r="P68" s="14">
        <v>26</v>
      </c>
      <c r="Q68" s="2" t="str">
        <f>VLOOKUP(P68,[1]Кафедры!$A$2:$D$499,3,0)</f>
        <v>ГМДиОПИ</v>
      </c>
      <c r="R68" s="2" t="str">
        <f>VLOOKUP(P68,[1]Кафедры!$A$2:$D$499,4,0)</f>
        <v>Гришин И.А.</v>
      </c>
      <c r="S68" s="6" t="s">
        <v>38</v>
      </c>
      <c r="T68" s="6"/>
      <c r="U68" s="2" t="s">
        <v>39</v>
      </c>
      <c r="V68" s="17">
        <v>44075</v>
      </c>
      <c r="W68" s="2" t="s">
        <v>99</v>
      </c>
      <c r="X68" s="17">
        <f t="shared" si="10"/>
        <v>46081</v>
      </c>
      <c r="Y68" s="2" t="str">
        <f>IFERROR(IF(B68="ФГОС ВО",VLOOKUP(E68,'[1]Науч.спец-ФГОС-кафедра'!$G$3:$H$52,2,0),VLOOKUP(F68,'[1]Науч.спец-ФГОС-кафедра'!$A$3:$H$52,8,0)),"")</f>
        <v/>
      </c>
      <c r="Z68" s="18">
        <v>11</v>
      </c>
      <c r="AA68" s="12" t="str">
        <f>IF(B68="ФГОС 3++",VLOOKUP(F68,'[1]Справочник ФГОС ВО'!$C$2:$K$126,9,0),"")</f>
        <v/>
      </c>
      <c r="AB68" s="20"/>
      <c r="AC68" s="6" t="str">
        <f>IF(AND(G68="асп",B68="ФГОС ВО"),VLOOKUP(K68,'[1]Науч.спец-ФГОС-кафедра'!$F$2:$S$52,14,0),"")</f>
        <v/>
      </c>
      <c r="AD68" s="14">
        <f t="shared" si="11"/>
        <v>2026</v>
      </c>
      <c r="AE68" s="14"/>
      <c r="AF68" s="6"/>
    </row>
    <row r="69" spans="1:32" s="34" customFormat="1" ht="15" customHeight="1">
      <c r="A69" s="5" t="str">
        <f t="shared" si="6"/>
        <v>21.00.00</v>
      </c>
      <c r="B69" s="6" t="s">
        <v>88</v>
      </c>
      <c r="C69" s="7" t="str">
        <f t="shared" si="7"/>
        <v>26.02.20</v>
      </c>
      <c r="D69" s="8">
        <f t="shared" si="8"/>
        <v>4</v>
      </c>
      <c r="E69" s="9">
        <f>IFERROR(VLOOKUP(F69,'[1]ФГОС ВПО-ФГОС ВО'!$A$2:$C$111,3,0),IF(B69="ФГОС ВО",VLOOKUP([1]Группы!K69,'[1]Науч.спец-ФГОС-кафедра'!$F$3:$G$52,2,0),VLOOKUP(J69,'[1]Науч.спец-ФГОС-кафедра'!$B$3:$G$52,6,0)))</f>
        <v>130400</v>
      </c>
      <c r="F69" s="6" t="s">
        <v>171</v>
      </c>
      <c r="G69" s="6" t="s">
        <v>64</v>
      </c>
      <c r="H69" s="6" t="s">
        <v>197</v>
      </c>
      <c r="I69" s="6" t="s">
        <v>197</v>
      </c>
      <c r="J69" s="13" t="str">
        <f>IF(B69="ФГТ",VLOOKUP(F69,'[1]Науч.спец-ФГОС-кафедра'!$A$1:$B$52,2,0),VLOOKUP(F69,'[1]ФГОС ВПО-ФГОС ВО'!$A$2:$B$129,2,0))</f>
        <v>Горное дело</v>
      </c>
      <c r="K69" s="30" t="s">
        <v>188</v>
      </c>
      <c r="L69" s="14">
        <v>2020</v>
      </c>
      <c r="M69" s="14">
        <f t="shared" ca="1" si="9"/>
        <v>5</v>
      </c>
      <c r="N69" s="2" t="str">
        <f>VLOOKUP(P69,[1]Кафедры!$A$2:$E$499,5,0)</f>
        <v>ИГДиТ</v>
      </c>
      <c r="O69" s="2" t="s">
        <v>183</v>
      </c>
      <c r="P69" s="14">
        <v>34</v>
      </c>
      <c r="Q69" s="2" t="str">
        <f>VLOOKUP(P69,[1]Кафедры!$A$2:$D$499,3,0)</f>
        <v>РМПИ</v>
      </c>
      <c r="R69" s="2" t="str">
        <f>VLOOKUP(P69,[1]Кафедры!$A$2:$D$499,4,0)</f>
        <v>Гавришев С.Е.</v>
      </c>
      <c r="S69" s="6" t="s">
        <v>38</v>
      </c>
      <c r="T69" s="6"/>
      <c r="U69" s="2" t="s">
        <v>39</v>
      </c>
      <c r="V69" s="17">
        <v>44075</v>
      </c>
      <c r="W69" s="2" t="s">
        <v>99</v>
      </c>
      <c r="X69" s="17">
        <f t="shared" si="10"/>
        <v>46081</v>
      </c>
      <c r="Y69" s="2" t="str">
        <f>IFERROR(IF(B69="ФГОС ВО",VLOOKUP(E69,'[1]Науч.спец-ФГОС-кафедра'!$G$3:$H$52,2,0),VLOOKUP(F69,'[1]Науч.спец-ФГОС-кафедра'!$A$3:$H$52,8,0)),"")</f>
        <v/>
      </c>
      <c r="Z69" s="18">
        <v>22</v>
      </c>
      <c r="AA69" s="12" t="str">
        <f>IF(B69="ФГОС 3++",VLOOKUP(F69,'[1]Справочник ФГОС ВО'!$C$2:$K$126,9,0),"")</f>
        <v/>
      </c>
      <c r="AB69" s="20"/>
      <c r="AC69" s="6" t="str">
        <f>IF(AND(G69="асп",B69="ФГОС ВО"),VLOOKUP(K69,'[1]Науч.спец-ФГОС-кафедра'!$F$2:$S$52,14,0),"")</f>
        <v/>
      </c>
      <c r="AD69" s="14">
        <f t="shared" si="11"/>
        <v>2026</v>
      </c>
      <c r="AE69" s="2"/>
      <c r="AF69" s="2"/>
    </row>
    <row r="70" spans="1:32" ht="25.5" customHeight="1">
      <c r="A70" s="5" t="str">
        <f t="shared" si="6"/>
        <v>21.00.00</v>
      </c>
      <c r="B70" s="6" t="s">
        <v>88</v>
      </c>
      <c r="C70" s="7" t="str">
        <f t="shared" si="7"/>
        <v>26.02.20</v>
      </c>
      <c r="D70" s="8">
        <f t="shared" si="8"/>
        <v>4</v>
      </c>
      <c r="E70" s="9">
        <f>IFERROR(VLOOKUP(F70,'[1]ФГОС ВПО-ФГОС ВО'!$A$2:$C$111,3,0),IF(B70="ФГОС ВО",VLOOKUP([1]Группы!K70,'[1]Науч.спец-ФГОС-кафедра'!$F$3:$G$52,2,0),VLOOKUP(J70,'[1]Науч.спец-ФГОС-кафедра'!$B$3:$G$52,6,0)))</f>
        <v>130400</v>
      </c>
      <c r="F70" s="6" t="s">
        <v>171</v>
      </c>
      <c r="G70" s="6" t="s">
        <v>64</v>
      </c>
      <c r="H70" s="6" t="s">
        <v>198</v>
      </c>
      <c r="I70" s="6" t="s">
        <v>198</v>
      </c>
      <c r="J70" s="13" t="str">
        <f>IF(B70="ФГТ",VLOOKUP(F70,'[1]Науч.спец-ФГОС-кафедра'!$A$1:$B$52,2,0),VLOOKUP(F70,'[1]ФГОС ВПО-ФГОС ВО'!$A$2:$B$129,2,0))</f>
        <v>Горное дело</v>
      </c>
      <c r="K70" s="30" t="s">
        <v>180</v>
      </c>
      <c r="L70" s="14">
        <v>2020</v>
      </c>
      <c r="M70" s="14">
        <f t="shared" ca="1" si="9"/>
        <v>5</v>
      </c>
      <c r="N70" s="2" t="str">
        <f>VLOOKUP(P70,[1]Кафедры!$A$2:$E$499,5,0)</f>
        <v>ИГДиТ</v>
      </c>
      <c r="O70" s="2" t="s">
        <v>55</v>
      </c>
      <c r="P70" s="14">
        <v>34</v>
      </c>
      <c r="Q70" s="2" t="str">
        <f>VLOOKUP(P70,[1]Кафедры!$A$2:$D$499,3,0)</f>
        <v>РМПИ</v>
      </c>
      <c r="R70" s="2" t="str">
        <f>VLOOKUP(P70,[1]Кафедры!$A$2:$D$499,4,0)</f>
        <v>Гавришев С.Е.</v>
      </c>
      <c r="S70" s="6" t="s">
        <v>73</v>
      </c>
      <c r="T70" s="6"/>
      <c r="U70" s="2"/>
      <c r="V70" s="17">
        <v>44105</v>
      </c>
      <c r="W70" s="2" t="s">
        <v>174</v>
      </c>
      <c r="X70" s="17">
        <f t="shared" si="10"/>
        <v>46446</v>
      </c>
      <c r="Y70" s="2" t="str">
        <f>IFERROR(IF(B70="ФГОС ВО",VLOOKUP(E70,'[1]Науч.спец-ФГОС-кафедра'!$G$3:$H$52,2,0),VLOOKUP(F70,'[1]Науч.спец-ФГОС-кафедра'!$A$3:$H$52,8,0)),"")</f>
        <v/>
      </c>
      <c r="Z70" s="18">
        <v>28</v>
      </c>
      <c r="AA70" s="12" t="str">
        <f>IF(B70="ФГОС 3++",VLOOKUP(F70,'[1]Справочник ФГОС ВО'!$C$2:$K$126,9,0),"")</f>
        <v/>
      </c>
      <c r="AB70" s="20"/>
      <c r="AC70" s="6" t="str">
        <f>IF(AND(G70="асп",B70="ФГОС ВО"),VLOOKUP(K70,'[1]Науч.спец-ФГОС-кафедра'!$F$2:$S$52,14,0),"")</f>
        <v/>
      </c>
      <c r="AD70" s="14">
        <f t="shared" si="11"/>
        <v>2027</v>
      </c>
      <c r="AE70" s="14"/>
      <c r="AF70" s="6"/>
    </row>
    <row r="71" spans="1:32" ht="13.9" customHeight="1">
      <c r="A71" s="5" t="str">
        <f t="shared" si="6"/>
        <v>21.00.00</v>
      </c>
      <c r="B71" s="6" t="s">
        <v>88</v>
      </c>
      <c r="C71" s="7" t="str">
        <f t="shared" si="7"/>
        <v>26.02.20</v>
      </c>
      <c r="D71" s="8">
        <f t="shared" si="8"/>
        <v>4</v>
      </c>
      <c r="E71" s="9">
        <f>IFERROR(VLOOKUP(F71,'[1]ФГОС ВПО-ФГОС ВО'!$A$2:$C$111,3,0),IF(B71="ФГОС ВО",VLOOKUP([1]Группы!K71,'[1]Науч.спец-ФГОС-кафедра'!$F$3:$G$52,2,0),VLOOKUP(J71,'[1]Науч.спец-ФГОС-кафедра'!$B$3:$G$52,6,0)))</f>
        <v>130400</v>
      </c>
      <c r="F71" s="6" t="s">
        <v>171</v>
      </c>
      <c r="G71" s="6" t="s">
        <v>64</v>
      </c>
      <c r="H71" s="6" t="s">
        <v>199</v>
      </c>
      <c r="I71" s="6" t="s">
        <v>199</v>
      </c>
      <c r="J71" s="13" t="str">
        <f>IF(B71="ФГТ",VLOOKUP(F71,'[1]Науч.спец-ФГОС-кафедра'!$A$1:$B$52,2,0),VLOOKUP(F71,'[1]ФГОС ВПО-ФГОС ВО'!$A$2:$B$129,2,0))</f>
        <v>Горное дело</v>
      </c>
      <c r="K71" s="30" t="s">
        <v>200</v>
      </c>
      <c r="L71" s="14">
        <v>2020</v>
      </c>
      <c r="M71" s="14">
        <f t="shared" ca="1" si="9"/>
        <v>5</v>
      </c>
      <c r="N71" s="2" t="str">
        <f>VLOOKUP(P71,[1]Кафедры!$A$2:$E$499,5,0)</f>
        <v>ИГДиТ</v>
      </c>
      <c r="O71" s="2" t="s">
        <v>183</v>
      </c>
      <c r="P71" s="14">
        <v>12</v>
      </c>
      <c r="Q71" s="2" t="str">
        <f>VLOOKUP(P71,[1]Кафедры!$A$2:$D$499,3,0)</f>
        <v>ГМиТТК</v>
      </c>
      <c r="R71" s="2" t="str">
        <f>VLOOKUP(P71,[1]Кафедры!$A$2:$D$499,4,0)</f>
        <v>Курочкин А.И.</v>
      </c>
      <c r="S71" s="6" t="s">
        <v>38</v>
      </c>
      <c r="T71" s="6"/>
      <c r="U71" s="2" t="s">
        <v>39</v>
      </c>
      <c r="V71" s="17">
        <v>44075</v>
      </c>
      <c r="W71" s="2" t="s">
        <v>99</v>
      </c>
      <c r="X71" s="17">
        <f t="shared" si="10"/>
        <v>46081</v>
      </c>
      <c r="Y71" s="2" t="str">
        <f>IFERROR(IF(B71="ФГОС ВО",VLOOKUP(E71,'[1]Науч.спец-ФГОС-кафедра'!$G$3:$H$52,2,0),VLOOKUP(F71,'[1]Науч.спец-ФГОС-кафедра'!$A$3:$H$52,8,0)),"")</f>
        <v/>
      </c>
      <c r="Z71" s="18">
        <v>6</v>
      </c>
      <c r="AA71" s="12" t="str">
        <f>IF(B71="ФГОС 3++",VLOOKUP(F71,'[1]Справочник ФГОС ВО'!$C$2:$K$126,9,0),"")</f>
        <v/>
      </c>
      <c r="AB71" s="20"/>
      <c r="AC71" s="6" t="str">
        <f>IF(AND(G71="асп",B71="ФГОС ВО"),VLOOKUP(K71,'[1]Науч.спец-ФГОС-кафедра'!$F$2:$S$52,14,0),"")</f>
        <v/>
      </c>
      <c r="AD71" s="14">
        <f t="shared" si="11"/>
        <v>2026</v>
      </c>
      <c r="AE71" s="14"/>
      <c r="AF71" s="6"/>
    </row>
    <row r="72" spans="1:32" ht="13.9" customHeight="1">
      <c r="A72" s="5" t="str">
        <f t="shared" si="6"/>
        <v>21.00.00</v>
      </c>
      <c r="B72" s="6" t="s">
        <v>32</v>
      </c>
      <c r="C72" s="7" t="str">
        <f t="shared" si="7"/>
        <v>17.03.21</v>
      </c>
      <c r="D72" s="8">
        <f t="shared" si="8"/>
        <v>5</v>
      </c>
      <c r="E72" s="9">
        <f>IFERROR(VLOOKUP(F72,'[1]ФГОС ВПО-ФГОС ВО'!$A$2:$C$111,3,0),IF(B72="ФГОС ВО",VLOOKUP([1]Группы!K72,'[1]Науч.спец-ФГОС-кафедра'!$F$3:$G$52,2,0),VLOOKUP(J72,'[1]Науч.спец-ФГОС-кафедра'!$B$3:$G$52,6,0)))</f>
        <v>130400</v>
      </c>
      <c r="F72" s="6" t="s">
        <v>171</v>
      </c>
      <c r="G72" s="6" t="s">
        <v>64</v>
      </c>
      <c r="H72" s="6" t="s">
        <v>201</v>
      </c>
      <c r="I72" s="6" t="s">
        <v>201</v>
      </c>
      <c r="J72" s="13" t="str">
        <f>IF(B72="ФГТ",VLOOKUP(F72,'[1]Науч.спец-ФГОС-кафедра'!$A$1:$B$52,2,0),VLOOKUP(F72,'[1]ФГОС ВПО-ФГОС ВО'!$A$2:$B$129,2,0))</f>
        <v>Горное дело</v>
      </c>
      <c r="K72" s="30" t="s">
        <v>173</v>
      </c>
      <c r="L72" s="14">
        <v>2021</v>
      </c>
      <c r="M72" s="14">
        <f t="shared" ca="1" si="9"/>
        <v>4</v>
      </c>
      <c r="N72" s="2" t="str">
        <f>VLOOKUP(P72,[1]Кафедры!$A$2:$E$499,5,0)</f>
        <v>ИГДиТ</v>
      </c>
      <c r="O72" s="2" t="s">
        <v>55</v>
      </c>
      <c r="P72" s="14">
        <v>12</v>
      </c>
      <c r="Q72" s="2" t="str">
        <f>VLOOKUP(P72,[1]Кафедры!$A$2:$D$499,3,0)</f>
        <v>ГМиТТК</v>
      </c>
      <c r="R72" s="2" t="str">
        <f>VLOOKUP(P72,[1]Кафедры!$A$2:$D$499,4,0)</f>
        <v>Курочкин А.И.</v>
      </c>
      <c r="S72" s="6" t="s">
        <v>73</v>
      </c>
      <c r="T72" s="6"/>
      <c r="U72" s="2"/>
      <c r="V72" s="17">
        <v>44470</v>
      </c>
      <c r="W72" s="2" t="s">
        <v>174</v>
      </c>
      <c r="X72" s="17">
        <f t="shared" si="10"/>
        <v>46812</v>
      </c>
      <c r="Y72" s="2" t="str">
        <f>IFERROR(IF(B72="ФГОС ВО",VLOOKUP(E72,'[1]Науч.спец-ФГОС-кафедра'!$G$3:$H$52,2,0),VLOOKUP(F72,'[1]Науч.спец-ФГОС-кафедра'!$A$3:$H$52,8,0)),"")</f>
        <v/>
      </c>
      <c r="Z72" s="18">
        <v>14</v>
      </c>
      <c r="AA72" s="12" t="str">
        <f>IF(B72="ФГОС 3++",VLOOKUP(F72,'[1]Справочник ФГОС ВО'!$C$2:$K$126,9,0),"")</f>
        <v>Добавлена</v>
      </c>
      <c r="AB72" s="20"/>
      <c r="AC72" s="6" t="str">
        <f>IF(AND(G72="асп",B72="ФГОС ВО"),VLOOKUP(K72,'[1]Науч.спец-ФГОС-кафедра'!$F$2:$S$52,14,0),"")</f>
        <v/>
      </c>
      <c r="AD72" s="14">
        <f t="shared" si="11"/>
        <v>2028</v>
      </c>
      <c r="AE72" s="14" t="s">
        <v>78</v>
      </c>
      <c r="AF72" s="6"/>
    </row>
    <row r="73" spans="1:32">
      <c r="A73" s="5" t="str">
        <f t="shared" si="6"/>
        <v>21.00.00</v>
      </c>
      <c r="B73" s="6" t="s">
        <v>32</v>
      </c>
      <c r="C73" s="7" t="str">
        <f t="shared" si="7"/>
        <v>17.03.21</v>
      </c>
      <c r="D73" s="8">
        <f t="shared" si="8"/>
        <v>5</v>
      </c>
      <c r="E73" s="9">
        <f>IFERROR(VLOOKUP(F73,'[1]ФГОС ВПО-ФГОС ВО'!$A$2:$C$111,3,0),IF(B73="ФГОС ВО",VLOOKUP([1]Группы!K73,'[1]Науч.спец-ФГОС-кафедра'!$F$3:$G$52,2,0),VLOOKUP(J73,'[1]Науч.спец-ФГОС-кафедра'!$B$3:$G$52,6,0)))</f>
        <v>130400</v>
      </c>
      <c r="F73" s="6" t="s">
        <v>171</v>
      </c>
      <c r="G73" s="6" t="s">
        <v>64</v>
      </c>
      <c r="H73" s="6" t="s">
        <v>202</v>
      </c>
      <c r="I73" s="6" t="s">
        <v>202</v>
      </c>
      <c r="J73" s="13" t="str">
        <f>IF(B73="ФГТ",VLOOKUP(F73,'[1]Науч.спец-ФГОС-кафедра'!$A$1:$B$52,2,0),VLOOKUP(F73,'[1]ФГОС ВПО-ФГОС ВО'!$A$2:$B$129,2,0))</f>
        <v>Горное дело</v>
      </c>
      <c r="K73" s="30" t="s">
        <v>173</v>
      </c>
      <c r="L73" s="14">
        <v>2021</v>
      </c>
      <c r="M73" s="14">
        <f t="shared" ca="1" si="9"/>
        <v>4</v>
      </c>
      <c r="N73" s="2" t="str">
        <f>VLOOKUP(P73,[1]Кафедры!$A$2:$E$499,5,0)</f>
        <v>ИГДиТ</v>
      </c>
      <c r="O73" s="2" t="s">
        <v>183</v>
      </c>
      <c r="P73" s="14">
        <v>12</v>
      </c>
      <c r="Q73" s="2" t="str">
        <f>VLOOKUP(P73,[1]Кафедры!$A$2:$D$499,3,0)</f>
        <v>ГМиТТК</v>
      </c>
      <c r="R73" s="2" t="str">
        <f>VLOOKUP(P73,[1]Кафедры!$A$2:$D$499,4,0)</f>
        <v>Курочкин А.И.</v>
      </c>
      <c r="S73" s="6" t="s">
        <v>38</v>
      </c>
      <c r="T73" s="6"/>
      <c r="U73" s="2"/>
      <c r="V73" s="17">
        <v>44440</v>
      </c>
      <c r="W73" s="2" t="s">
        <v>99</v>
      </c>
      <c r="X73" s="17">
        <f t="shared" si="10"/>
        <v>46446</v>
      </c>
      <c r="Y73" s="2" t="str">
        <f>IFERROR(IF(B73="ФГОС ВО",VLOOKUP(E73,'[1]Науч.спец-ФГОС-кафедра'!$G$3:$H$52,2,0),VLOOKUP(F73,'[1]Науч.спец-ФГОС-кафедра'!$A$3:$H$52,8,0)),"")</f>
        <v/>
      </c>
      <c r="Z73" s="18">
        <v>9</v>
      </c>
      <c r="AA73" s="12" t="str">
        <f>IF(B73="ФГОС 3++",VLOOKUP(F73,'[1]Справочник ФГОС ВО'!$C$2:$K$126,9,0),"")</f>
        <v>Добавлена</v>
      </c>
      <c r="AB73" s="20"/>
      <c r="AC73" s="6" t="str">
        <f>IF(AND(G73="асп",B73="ФГОС ВО"),VLOOKUP(K73,'[1]Науч.спец-ФГОС-кафедра'!$F$2:$S$52,14,0),"")</f>
        <v/>
      </c>
      <c r="AD73" s="14">
        <f t="shared" si="11"/>
        <v>2027</v>
      </c>
      <c r="AE73" s="14" t="s">
        <v>78</v>
      </c>
      <c r="AF73" s="6"/>
    </row>
    <row r="74" spans="1:32">
      <c r="A74" s="5" t="str">
        <f t="shared" si="6"/>
        <v>21.00.00</v>
      </c>
      <c r="B74" s="6" t="s">
        <v>32</v>
      </c>
      <c r="C74" s="7" t="str">
        <f t="shared" si="7"/>
        <v>17.03.21</v>
      </c>
      <c r="D74" s="8">
        <f t="shared" si="8"/>
        <v>5</v>
      </c>
      <c r="E74" s="9">
        <f>IFERROR(VLOOKUP(F74,'[1]ФГОС ВПО-ФГОС ВО'!$A$2:$C$111,3,0),IF(B74="ФГОС ВО",VLOOKUP([1]Группы!K74,'[1]Науч.спец-ФГОС-кафедра'!$F$3:$G$52,2,0),VLOOKUP(J74,'[1]Науч.спец-ФГОС-кафедра'!$B$3:$G$52,6,0)))</f>
        <v>130400</v>
      </c>
      <c r="F74" s="6" t="s">
        <v>171</v>
      </c>
      <c r="G74" s="6" t="s">
        <v>64</v>
      </c>
      <c r="H74" s="6" t="s">
        <v>203</v>
      </c>
      <c r="I74" s="6" t="s">
        <v>203</v>
      </c>
      <c r="J74" s="13" t="str">
        <f>IF(B74="ФГТ",VLOOKUP(F74,'[1]Науч.спец-ФГОС-кафедра'!$A$1:$B$52,2,0),VLOOKUP(F74,'[1]ФГОС ВПО-ФГОС ВО'!$A$2:$B$129,2,0))</f>
        <v>Горное дело</v>
      </c>
      <c r="K74" s="30" t="s">
        <v>176</v>
      </c>
      <c r="L74" s="14">
        <v>2021</v>
      </c>
      <c r="M74" s="14">
        <f t="shared" ca="1" si="9"/>
        <v>4</v>
      </c>
      <c r="N74" s="2" t="str">
        <f>VLOOKUP(P74,[1]Кафедры!$A$2:$E$499,5,0)</f>
        <v>ИГДиТ</v>
      </c>
      <c r="O74" s="2" t="s">
        <v>55</v>
      </c>
      <c r="P74" s="14">
        <v>26</v>
      </c>
      <c r="Q74" s="2" t="str">
        <f>VLOOKUP(P74,[1]Кафедры!$A$2:$D$499,3,0)</f>
        <v>ГМДиОПИ</v>
      </c>
      <c r="R74" s="2" t="str">
        <f>VLOOKUP(P74,[1]Кафедры!$A$2:$D$499,4,0)</f>
        <v>Гришин И.А.</v>
      </c>
      <c r="S74" s="6" t="s">
        <v>73</v>
      </c>
      <c r="T74" s="6"/>
      <c r="U74" s="2"/>
      <c r="V74" s="17">
        <v>44470</v>
      </c>
      <c r="W74" s="2" t="s">
        <v>174</v>
      </c>
      <c r="X74" s="17">
        <f t="shared" si="10"/>
        <v>46812</v>
      </c>
      <c r="Y74" s="2" t="str">
        <f>IFERROR(IF(B74="ФГОС ВО",VLOOKUP(E74,'[1]Науч.спец-ФГОС-кафедра'!$G$3:$H$52,2,0),VLOOKUP(F74,'[1]Науч.спец-ФГОС-кафедра'!$A$3:$H$52,8,0)),"")</f>
        <v/>
      </c>
      <c r="Z74" s="18">
        <v>15</v>
      </c>
      <c r="AA74" s="12" t="str">
        <f>IF(B74="ФГОС 3++",VLOOKUP(F74,'[1]Справочник ФГОС ВО'!$C$2:$K$126,9,0),"")</f>
        <v>Добавлена</v>
      </c>
      <c r="AB74" s="20"/>
      <c r="AC74" s="6" t="str">
        <f>IF(AND(G74="асп",B74="ФГОС ВО"),VLOOKUP(K74,'[1]Науч.спец-ФГОС-кафедра'!$F$2:$S$52,14,0),"")</f>
        <v/>
      </c>
      <c r="AD74" s="14">
        <f t="shared" si="11"/>
        <v>2028</v>
      </c>
      <c r="AE74" s="14" t="s">
        <v>78</v>
      </c>
      <c r="AF74" s="6"/>
    </row>
    <row r="75" spans="1:32" ht="24" customHeight="1">
      <c r="A75" s="5" t="str">
        <f t="shared" si="6"/>
        <v>21.00.00</v>
      </c>
      <c r="B75" s="6" t="s">
        <v>32</v>
      </c>
      <c r="C75" s="7" t="str">
        <f t="shared" si="7"/>
        <v>17.03.21</v>
      </c>
      <c r="D75" s="8">
        <f t="shared" si="8"/>
        <v>5</v>
      </c>
      <c r="E75" s="9">
        <f>IFERROR(VLOOKUP(F75,'[1]ФГОС ВПО-ФГОС ВО'!$A$2:$C$111,3,0),IF(B75="ФГОС ВО",VLOOKUP([1]Группы!K75,'[1]Науч.спец-ФГОС-кафедра'!$F$3:$G$52,2,0),VLOOKUP(J75,'[1]Науч.спец-ФГОС-кафедра'!$B$3:$G$52,6,0)))</f>
        <v>130400</v>
      </c>
      <c r="F75" s="6" t="s">
        <v>171</v>
      </c>
      <c r="G75" s="6" t="s">
        <v>64</v>
      </c>
      <c r="H75" s="6" t="s">
        <v>204</v>
      </c>
      <c r="I75" s="6" t="s">
        <v>204</v>
      </c>
      <c r="J75" s="13" t="str">
        <f>IF(B75="ФГТ",VLOOKUP(F75,'[1]Науч.спец-ФГОС-кафедра'!$A$1:$B$52,2,0),VLOOKUP(F75,'[1]ФГОС ВПО-ФГОС ВО'!$A$2:$B$129,2,0))</f>
        <v>Горное дело</v>
      </c>
      <c r="K75" s="30" t="s">
        <v>176</v>
      </c>
      <c r="L75" s="14">
        <v>2021</v>
      </c>
      <c r="M75" s="14">
        <f t="shared" ca="1" si="9"/>
        <v>4</v>
      </c>
      <c r="N75" s="2" t="str">
        <f>VLOOKUP(P75,[1]Кафедры!$A$2:$E$499,5,0)</f>
        <v>ИГДиТ</v>
      </c>
      <c r="O75" s="2" t="s">
        <v>183</v>
      </c>
      <c r="P75" s="14">
        <v>26</v>
      </c>
      <c r="Q75" s="2" t="str">
        <f>VLOOKUP(P75,[1]Кафедры!$A$2:$D$499,3,0)</f>
        <v>ГМДиОПИ</v>
      </c>
      <c r="R75" s="2" t="str">
        <f>VLOOKUP(P75,[1]Кафедры!$A$2:$D$499,4,0)</f>
        <v>Гришин И.А.</v>
      </c>
      <c r="S75" s="6" t="s">
        <v>38</v>
      </c>
      <c r="T75" s="6"/>
      <c r="U75" s="2"/>
      <c r="V75" s="17">
        <v>44440</v>
      </c>
      <c r="W75" s="2" t="s">
        <v>99</v>
      </c>
      <c r="X75" s="17">
        <f t="shared" si="10"/>
        <v>46446</v>
      </c>
      <c r="Y75" s="2" t="str">
        <f>IFERROR(IF(B75="ФГОС ВО",VLOOKUP(E75,'[1]Науч.спец-ФГОС-кафедра'!$G$3:$H$52,2,0),VLOOKUP(F75,'[1]Науч.спец-ФГОС-кафедра'!$A$3:$H$52,8,0)),"")</f>
        <v/>
      </c>
      <c r="Z75" s="18">
        <v>14</v>
      </c>
      <c r="AA75" s="12" t="str">
        <f>IF(B75="ФГОС 3++",VLOOKUP(F75,'[1]Справочник ФГОС ВО'!$C$2:$K$126,9,0),"")</f>
        <v>Добавлена</v>
      </c>
      <c r="AB75" s="20"/>
      <c r="AC75" s="6" t="str">
        <f>IF(AND(G75="асп",B75="ФГОС ВО"),VLOOKUP(K75,'[1]Науч.спец-ФГОС-кафедра'!$F$2:$S$52,14,0),"")</f>
        <v/>
      </c>
      <c r="AD75" s="14">
        <f t="shared" si="11"/>
        <v>2027</v>
      </c>
      <c r="AE75" s="14" t="s">
        <v>78</v>
      </c>
      <c r="AF75" s="6"/>
    </row>
    <row r="76" spans="1:32" s="41" customFormat="1" ht="30">
      <c r="A76" s="5" t="str">
        <f t="shared" si="6"/>
        <v>21.00.00</v>
      </c>
      <c r="B76" s="11" t="s">
        <v>32</v>
      </c>
      <c r="C76" s="36" t="str">
        <f t="shared" si="7"/>
        <v>17.03.21</v>
      </c>
      <c r="D76" s="5">
        <f t="shared" si="8"/>
        <v>5</v>
      </c>
      <c r="E76" s="9">
        <f>IFERROR(VLOOKUP(F76,'[1]ФГОС ВПО-ФГОС ВО'!$A$2:$C$111,3,0),IF(B76="ФГОС ВО",VLOOKUP([1]Группы!K76,'[1]Науч.спец-ФГОС-кафедра'!$F$3:$G$52,2,0),VLOOKUP(J76,'[1]Науч.спец-ФГОС-кафедра'!$B$3:$G$52,6,0)))</f>
        <v>130400</v>
      </c>
      <c r="F76" s="11" t="s">
        <v>171</v>
      </c>
      <c r="G76" s="11" t="s">
        <v>64</v>
      </c>
      <c r="H76" s="11" t="s">
        <v>205</v>
      </c>
      <c r="I76" s="11" t="s">
        <v>205</v>
      </c>
      <c r="J76" s="21" t="str">
        <f>IF(B76="ФГТ",VLOOKUP(F76,'[1]Науч.спец-ФГОС-кафедра'!$A$1:$B$52,2,0),VLOOKUP(F76,'[1]ФГОС ВПО-ФГОС ВО'!$A$2:$B$129,2,0))</f>
        <v>Горное дело</v>
      </c>
      <c r="K76" s="30" t="s">
        <v>178</v>
      </c>
      <c r="L76" s="38">
        <v>2021</v>
      </c>
      <c r="M76" s="14">
        <f t="shared" ca="1" si="9"/>
        <v>4</v>
      </c>
      <c r="N76" s="1" t="str">
        <f>VLOOKUP(P76,[1]Кафедры!$A$2:$E$499,5,0)</f>
        <v>ИГДиТ</v>
      </c>
      <c r="O76" s="2" t="s">
        <v>55</v>
      </c>
      <c r="P76" s="38">
        <v>26</v>
      </c>
      <c r="Q76" s="1" t="str">
        <f>VLOOKUP(P76,[1]Кафедры!$A$2:$D$499,3,0)</f>
        <v>ГМДиОПИ</v>
      </c>
      <c r="R76" s="1" t="str">
        <f>VLOOKUP(P76,[1]Кафедры!$A$2:$D$499,4,0)</f>
        <v>Гришин И.А.</v>
      </c>
      <c r="S76" s="11" t="s">
        <v>73</v>
      </c>
      <c r="T76" s="11"/>
      <c r="U76" s="1"/>
      <c r="V76" s="39">
        <v>44470</v>
      </c>
      <c r="W76" s="1" t="s">
        <v>174</v>
      </c>
      <c r="X76" s="39">
        <f t="shared" si="10"/>
        <v>46812</v>
      </c>
      <c r="Y76" s="1" t="str">
        <f>IFERROR(IF(B76="ФГОС ВО",VLOOKUP(E76,'[1]Науч.спец-ФГОС-кафедра'!$G$3:$H$52,2,0),VLOOKUP(F76,'[1]Науч.спец-ФГОС-кафедра'!$A$3:$H$52,8,0)),"")</f>
        <v/>
      </c>
      <c r="Z76" s="18">
        <v>27</v>
      </c>
      <c r="AA76" s="12" t="str">
        <f>IF(B76="ФГОС 3++",VLOOKUP(F76,'[1]Справочник ФГОС ВО'!$C$2:$K$126,9,0),"")</f>
        <v>Добавлена</v>
      </c>
      <c r="AB76" s="40"/>
      <c r="AC76" s="6" t="str">
        <f>IF(AND(G76="асп",B76="ФГОС ВО"),VLOOKUP(K76,'[1]Науч.спец-ФГОС-кафедра'!$F$2:$S$52,14,0),"")</f>
        <v/>
      </c>
      <c r="AD76" s="14">
        <f t="shared" si="11"/>
        <v>2028</v>
      </c>
      <c r="AE76" s="14" t="s">
        <v>78</v>
      </c>
      <c r="AF76" s="11"/>
    </row>
    <row r="77" spans="1:32" ht="13.9" customHeight="1">
      <c r="A77" s="5" t="str">
        <f t="shared" si="6"/>
        <v>21.00.00</v>
      </c>
      <c r="B77" s="6" t="s">
        <v>32</v>
      </c>
      <c r="C77" s="7" t="str">
        <f t="shared" si="7"/>
        <v>17.03.21</v>
      </c>
      <c r="D77" s="8">
        <f t="shared" si="8"/>
        <v>5</v>
      </c>
      <c r="E77" s="9">
        <f>IFERROR(VLOOKUP(F77,'[1]ФГОС ВПО-ФГОС ВО'!$A$2:$C$111,3,0),IF(B77="ФГОС ВО",VLOOKUP([1]Группы!K77,'[1]Науч.спец-ФГОС-кафедра'!$F$3:$G$52,2,0),VLOOKUP(J77,'[1]Науч.спец-ФГОС-кафедра'!$B$3:$G$52,6,0)))</f>
        <v>130400</v>
      </c>
      <c r="F77" s="6" t="s">
        <v>171</v>
      </c>
      <c r="G77" s="6" t="s">
        <v>64</v>
      </c>
      <c r="H77" s="6" t="s">
        <v>206</v>
      </c>
      <c r="I77" s="6" t="s">
        <v>206</v>
      </c>
      <c r="J77" s="13" t="str">
        <f>IF(B77="ФГТ",VLOOKUP(F77,'[1]Науч.спец-ФГОС-кафедра'!$A$1:$B$52,2,0),VLOOKUP(F77,'[1]ФГОС ВПО-ФГОС ВО'!$A$2:$B$129,2,0))</f>
        <v>Горное дело</v>
      </c>
      <c r="K77" s="30" t="s">
        <v>178</v>
      </c>
      <c r="L77" s="14">
        <v>2021</v>
      </c>
      <c r="M77" s="14">
        <f t="shared" ca="1" si="9"/>
        <v>4</v>
      </c>
      <c r="N77" s="2" t="str">
        <f>VLOOKUP(P77,[1]Кафедры!$A$2:$E$499,5,0)</f>
        <v>ИГДиТ</v>
      </c>
      <c r="O77" s="2" t="s">
        <v>183</v>
      </c>
      <c r="P77" s="14">
        <v>26</v>
      </c>
      <c r="Q77" s="2" t="str">
        <f>VLOOKUP(P77,[1]Кафедры!$A$2:$D$499,3,0)</f>
        <v>ГМДиОПИ</v>
      </c>
      <c r="R77" s="2" t="str">
        <f>VLOOKUP(P77,[1]Кафедры!$A$2:$D$499,4,0)</f>
        <v>Гришин И.А.</v>
      </c>
      <c r="S77" s="6" t="s">
        <v>38</v>
      </c>
      <c r="T77" s="6"/>
      <c r="U77" s="2"/>
      <c r="V77" s="17">
        <v>44440</v>
      </c>
      <c r="W77" s="2" t="s">
        <v>99</v>
      </c>
      <c r="X77" s="17">
        <f t="shared" si="10"/>
        <v>46446</v>
      </c>
      <c r="Y77" s="2" t="str">
        <f>IFERROR(IF(B77="ФГОС ВО",VLOOKUP(E77,'[1]Науч.спец-ФГОС-кафедра'!$G$3:$H$52,2,0),VLOOKUP(F77,'[1]Науч.спец-ФГОС-кафедра'!$A$3:$H$52,8,0)),"")</f>
        <v/>
      </c>
      <c r="Z77" s="18">
        <v>19</v>
      </c>
      <c r="AA77" s="12" t="str">
        <f>IF(B77="ФГОС 3++",VLOOKUP(F77,'[1]Справочник ФГОС ВО'!$C$2:$K$126,9,0),"")</f>
        <v>Добавлена</v>
      </c>
      <c r="AB77" s="20"/>
      <c r="AC77" s="6" t="str">
        <f>IF(AND(G77="асп",B77="ФГОС ВО"),VLOOKUP(K77,'[1]Науч.спец-ФГОС-кафедра'!$F$2:$S$52,14,0),"")</f>
        <v/>
      </c>
      <c r="AD77" s="14">
        <f t="shared" si="11"/>
        <v>2027</v>
      </c>
      <c r="AE77" s="14" t="s">
        <v>78</v>
      </c>
      <c r="AF77" s="6"/>
    </row>
    <row r="78" spans="1:32" ht="21" customHeight="1">
      <c r="A78" s="5" t="str">
        <f t="shared" si="6"/>
        <v>21.00.00</v>
      </c>
      <c r="B78" s="6" t="s">
        <v>32</v>
      </c>
      <c r="C78" s="7" t="str">
        <f t="shared" si="7"/>
        <v>17.03.21</v>
      </c>
      <c r="D78" s="8">
        <f t="shared" si="8"/>
        <v>5</v>
      </c>
      <c r="E78" s="9">
        <f>IFERROR(VLOOKUP(F78,'[1]ФГОС ВПО-ФГОС ВО'!$A$2:$C$111,3,0),IF(B78="ФГОС ВО",VLOOKUP([1]Группы!K78,'[1]Науч.спец-ФГОС-кафедра'!$F$3:$G$52,2,0),VLOOKUP(J78,'[1]Науч.спец-ФГОС-кафедра'!$B$3:$G$52,6,0)))</f>
        <v>130400</v>
      </c>
      <c r="F78" s="6" t="s">
        <v>171</v>
      </c>
      <c r="G78" s="6" t="s">
        <v>64</v>
      </c>
      <c r="H78" s="6" t="s">
        <v>207</v>
      </c>
      <c r="I78" s="6" t="s">
        <v>207</v>
      </c>
      <c r="J78" s="13" t="str">
        <f>IF(B78="ФГТ",VLOOKUP(F78,'[1]Науч.спец-ФГОС-кафедра'!$A$1:$B$52,2,0),VLOOKUP(F78,'[1]ФГОС ВПО-ФГОС ВО'!$A$2:$B$129,2,0))</f>
        <v>Горное дело</v>
      </c>
      <c r="K78" s="30" t="s">
        <v>188</v>
      </c>
      <c r="L78" s="14">
        <v>2021</v>
      </c>
      <c r="M78" s="14">
        <f t="shared" ca="1" si="9"/>
        <v>4</v>
      </c>
      <c r="N78" s="2" t="str">
        <f>VLOOKUP(P78,[1]Кафедры!$A$2:$E$499,5,0)</f>
        <v>ИГДиТ</v>
      </c>
      <c r="O78" s="2" t="s">
        <v>55</v>
      </c>
      <c r="P78" s="14">
        <v>34</v>
      </c>
      <c r="Q78" s="2" t="str">
        <f>VLOOKUP(P78,[1]Кафедры!$A$2:$D$499,3,0)</f>
        <v>РМПИ</v>
      </c>
      <c r="R78" s="2" t="str">
        <f>VLOOKUP(P78,[1]Кафедры!$A$2:$D$499,4,0)</f>
        <v>Гавришев С.Е.</v>
      </c>
      <c r="S78" s="6" t="s">
        <v>73</v>
      </c>
      <c r="T78" s="6"/>
      <c r="U78" s="2"/>
      <c r="V78" s="17">
        <v>44470</v>
      </c>
      <c r="W78" s="2" t="s">
        <v>174</v>
      </c>
      <c r="X78" s="17">
        <f t="shared" si="10"/>
        <v>46812</v>
      </c>
      <c r="Y78" s="2" t="str">
        <f>IFERROR(IF(B78="ФГОС ВО",VLOOKUP(E78,'[1]Науч.спец-ФГОС-кафедра'!$G$3:$H$52,2,0),VLOOKUP(F78,'[1]Науч.спец-ФГОС-кафедра'!$A$3:$H$52,8,0)),"")</f>
        <v/>
      </c>
      <c r="Z78" s="18">
        <v>16</v>
      </c>
      <c r="AA78" s="12" t="str">
        <f>IF(B78="ФГОС 3++",VLOOKUP(F78,'[1]Справочник ФГОС ВО'!$C$2:$K$126,9,0),"")</f>
        <v>Добавлена</v>
      </c>
      <c r="AB78" s="20"/>
      <c r="AC78" s="6" t="str">
        <f>IF(AND(G78="асп",B78="ФГОС ВО"),VLOOKUP(K78,'[1]Науч.спец-ФГОС-кафедра'!$F$2:$S$52,14,0),"")</f>
        <v/>
      </c>
      <c r="AD78" s="14">
        <f t="shared" si="11"/>
        <v>2028</v>
      </c>
      <c r="AE78" s="14" t="s">
        <v>78</v>
      </c>
      <c r="AF78" s="6"/>
    </row>
    <row r="79" spans="1:32" ht="13.9" customHeight="1">
      <c r="A79" s="5" t="str">
        <f t="shared" si="6"/>
        <v>21.00.00</v>
      </c>
      <c r="B79" s="6" t="s">
        <v>32</v>
      </c>
      <c r="C79" s="7" t="str">
        <f t="shared" si="7"/>
        <v>17.03.21</v>
      </c>
      <c r="D79" s="8">
        <f t="shared" si="8"/>
        <v>5</v>
      </c>
      <c r="E79" s="9">
        <f>IFERROR(VLOOKUP(F79,'[1]ФГОС ВПО-ФГОС ВО'!$A$2:$C$111,3,0),IF(B79="ФГОС ВО",VLOOKUP([1]Группы!K79,'[1]Науч.спец-ФГОС-кафедра'!$F$3:$G$52,2,0),VLOOKUP(J79,'[1]Науч.спец-ФГОС-кафедра'!$B$3:$G$52,6,0)))</f>
        <v>130400</v>
      </c>
      <c r="F79" s="6" t="s">
        <v>171</v>
      </c>
      <c r="G79" s="6" t="s">
        <v>64</v>
      </c>
      <c r="H79" s="6" t="s">
        <v>208</v>
      </c>
      <c r="I79" s="6" t="s">
        <v>208</v>
      </c>
      <c r="J79" s="13" t="str">
        <f>IF(B79="ФГТ",VLOOKUP(F79,'[1]Науч.спец-ФГОС-кафедра'!$A$1:$B$52,2,0),VLOOKUP(F79,'[1]ФГОС ВПО-ФГОС ВО'!$A$2:$B$129,2,0))</f>
        <v>Горное дело</v>
      </c>
      <c r="K79" s="30" t="s">
        <v>188</v>
      </c>
      <c r="L79" s="14">
        <v>2021</v>
      </c>
      <c r="M79" s="14">
        <f t="shared" ca="1" si="9"/>
        <v>4</v>
      </c>
      <c r="N79" s="2" t="str">
        <f>VLOOKUP(P79,[1]Кафедры!$A$2:$E$499,5,0)</f>
        <v>ИГДиТ</v>
      </c>
      <c r="O79" s="2" t="s">
        <v>183</v>
      </c>
      <c r="P79" s="14">
        <v>34</v>
      </c>
      <c r="Q79" s="2" t="str">
        <f>VLOOKUP(P79,[1]Кафедры!$A$2:$D$499,3,0)</f>
        <v>РМПИ</v>
      </c>
      <c r="R79" s="2" t="str">
        <f>VLOOKUP(P79,[1]Кафедры!$A$2:$D$499,4,0)</f>
        <v>Гавришев С.Е.</v>
      </c>
      <c r="S79" s="6" t="s">
        <v>38</v>
      </c>
      <c r="T79" s="6"/>
      <c r="U79" s="2"/>
      <c r="V79" s="17">
        <v>44440</v>
      </c>
      <c r="W79" s="2" t="s">
        <v>99</v>
      </c>
      <c r="X79" s="17">
        <f t="shared" si="10"/>
        <v>46446</v>
      </c>
      <c r="Y79" s="2" t="str">
        <f>IFERROR(IF(B79="ФГОС ВО",VLOOKUP(E79,'[1]Науч.спец-ФГОС-кафедра'!$G$3:$H$52,2,0),VLOOKUP(F79,'[1]Науч.спец-ФГОС-кафедра'!$A$3:$H$52,8,0)),"")</f>
        <v/>
      </c>
      <c r="Z79" s="18">
        <v>27</v>
      </c>
      <c r="AA79" s="12" t="str">
        <f>IF(B79="ФГОС 3++",VLOOKUP(F79,'[1]Справочник ФГОС ВО'!$C$2:$K$126,9,0),"")</f>
        <v>Добавлена</v>
      </c>
      <c r="AB79" s="20"/>
      <c r="AC79" s="6" t="str">
        <f>IF(AND(G79="асп",B79="ФГОС ВО"),VLOOKUP(K79,'[1]Науч.спец-ФГОС-кафедра'!$F$2:$S$52,14,0),"")</f>
        <v/>
      </c>
      <c r="AD79" s="14">
        <f t="shared" si="11"/>
        <v>2027</v>
      </c>
      <c r="AE79" s="14" t="s">
        <v>78</v>
      </c>
      <c r="AF79" s="6"/>
    </row>
    <row r="80" spans="1:32" ht="25.5" customHeight="1">
      <c r="A80" s="5" t="str">
        <f t="shared" si="6"/>
        <v>21.00.00</v>
      </c>
      <c r="B80" s="6" t="s">
        <v>32</v>
      </c>
      <c r="C80" s="7" t="str">
        <f t="shared" si="7"/>
        <v>17.03.21</v>
      </c>
      <c r="D80" s="8">
        <f t="shared" si="8"/>
        <v>5</v>
      </c>
      <c r="E80" s="9">
        <f>IFERROR(VLOOKUP(F80,'[1]ФГОС ВПО-ФГОС ВО'!$A$2:$C$111,3,0),IF(B80="ФГОС ВО",VLOOKUP([1]Группы!K80,'[1]Науч.спец-ФГОС-кафедра'!$F$3:$G$52,2,0),VLOOKUP(J80,'[1]Науч.спец-ФГОС-кафедра'!$B$3:$G$52,6,0)))</f>
        <v>130400</v>
      </c>
      <c r="F80" s="6" t="s">
        <v>171</v>
      </c>
      <c r="G80" s="6" t="s">
        <v>64</v>
      </c>
      <c r="H80" s="6" t="s">
        <v>209</v>
      </c>
      <c r="I80" s="6" t="s">
        <v>209</v>
      </c>
      <c r="J80" s="13" t="str">
        <f>IF(B80="ФГТ",VLOOKUP(F80,'[1]Науч.спец-ФГОС-кафедра'!$A$1:$B$52,2,0),VLOOKUP(F80,'[1]ФГОС ВПО-ФГОС ВО'!$A$2:$B$129,2,0))</f>
        <v>Горное дело</v>
      </c>
      <c r="K80" s="30" t="s">
        <v>180</v>
      </c>
      <c r="L80" s="14">
        <v>2021</v>
      </c>
      <c r="M80" s="14">
        <f t="shared" ca="1" si="9"/>
        <v>4</v>
      </c>
      <c r="N80" s="2" t="str">
        <f>VLOOKUP(P80,[1]Кафедры!$A$2:$E$499,5,0)</f>
        <v>ИГДиТ</v>
      </c>
      <c r="O80" s="2" t="s">
        <v>55</v>
      </c>
      <c r="P80" s="14">
        <v>34</v>
      </c>
      <c r="Q80" s="2" t="str">
        <f>VLOOKUP(P80,[1]Кафедры!$A$2:$D$499,3,0)</f>
        <v>РМПИ</v>
      </c>
      <c r="R80" s="2" t="str">
        <f>VLOOKUP(P80,[1]Кафедры!$A$2:$D$499,4,0)</f>
        <v>Гавришев С.Е.</v>
      </c>
      <c r="S80" s="6" t="s">
        <v>73</v>
      </c>
      <c r="T80" s="6"/>
      <c r="U80" s="2"/>
      <c r="V80" s="17">
        <v>44470</v>
      </c>
      <c r="W80" s="2" t="s">
        <v>174</v>
      </c>
      <c r="X80" s="17">
        <f t="shared" si="10"/>
        <v>46812</v>
      </c>
      <c r="Y80" s="2" t="str">
        <f>IFERROR(IF(B80="ФГОС ВО",VLOOKUP(E80,'[1]Науч.спец-ФГОС-кафедра'!$G$3:$H$52,2,0),VLOOKUP(F80,'[1]Науч.спец-ФГОС-кафедра'!$A$3:$H$52,8,0)),"")</f>
        <v/>
      </c>
      <c r="Z80" s="18">
        <v>36</v>
      </c>
      <c r="AA80" s="12" t="str">
        <f>IF(B80="ФГОС 3++",VLOOKUP(F80,'[1]Справочник ФГОС ВО'!$C$2:$K$126,9,0),"")</f>
        <v>Добавлена</v>
      </c>
      <c r="AB80" s="20"/>
      <c r="AC80" s="6" t="str">
        <f>IF(AND(G80="асп",B80="ФГОС ВО"),VLOOKUP(K80,'[1]Науч.спец-ФГОС-кафедра'!$F$2:$S$52,14,0),"")</f>
        <v/>
      </c>
      <c r="AD80" s="14">
        <f t="shared" si="11"/>
        <v>2028</v>
      </c>
      <c r="AE80" s="14" t="s">
        <v>78</v>
      </c>
      <c r="AF80" s="6"/>
    </row>
    <row r="81" spans="1:32" ht="30">
      <c r="A81" s="5" t="str">
        <f t="shared" si="6"/>
        <v>21.00.00</v>
      </c>
      <c r="B81" s="6" t="s">
        <v>32</v>
      </c>
      <c r="C81" s="7" t="str">
        <f t="shared" si="7"/>
        <v>17.03.21</v>
      </c>
      <c r="D81" s="8">
        <f t="shared" si="8"/>
        <v>5</v>
      </c>
      <c r="E81" s="9">
        <f>IFERROR(VLOOKUP(F81,'[1]ФГОС ВПО-ФГОС ВО'!$A$2:$C$111,3,0),IF(B81="ФГОС ВО",VLOOKUP([1]Группы!K81,'[1]Науч.спец-ФГОС-кафедра'!$F$3:$G$52,2,0),VLOOKUP(J81,'[1]Науч.спец-ФГОС-кафедра'!$B$3:$G$52,6,0)))</f>
        <v>130400</v>
      </c>
      <c r="F81" s="6" t="s">
        <v>171</v>
      </c>
      <c r="G81" s="6" t="s">
        <v>64</v>
      </c>
      <c r="H81" s="6" t="s">
        <v>210</v>
      </c>
      <c r="I81" s="6" t="s">
        <v>210</v>
      </c>
      <c r="J81" s="13" t="str">
        <f>IF(B81="ФГТ",VLOOKUP(F81,'[1]Науч.спец-ФГОС-кафедра'!$A$1:$B$52,2,0),VLOOKUP(F81,'[1]ФГОС ВПО-ФГОС ВО'!$A$2:$B$129,2,0))</f>
        <v>Горное дело</v>
      </c>
      <c r="K81" s="30" t="s">
        <v>180</v>
      </c>
      <c r="L81" s="14">
        <v>2021</v>
      </c>
      <c r="M81" s="14">
        <f t="shared" ca="1" si="9"/>
        <v>4</v>
      </c>
      <c r="N81" s="2" t="str">
        <f>VLOOKUP(P81,[1]Кафедры!$A$2:$E$499,5,0)</f>
        <v>ИГДиТ</v>
      </c>
      <c r="O81" s="2" t="s">
        <v>183</v>
      </c>
      <c r="P81" s="14">
        <v>34</v>
      </c>
      <c r="Q81" s="2" t="str">
        <f>VLOOKUP(P81,[1]Кафедры!$A$2:$D$499,3,0)</f>
        <v>РМПИ</v>
      </c>
      <c r="R81" s="2" t="str">
        <f>VLOOKUP(P81,[1]Кафедры!$A$2:$D$499,4,0)</f>
        <v>Гавришев С.Е.</v>
      </c>
      <c r="S81" s="6" t="s">
        <v>38</v>
      </c>
      <c r="T81" s="6"/>
      <c r="U81" s="2"/>
      <c r="V81" s="17">
        <v>44440</v>
      </c>
      <c r="W81" s="2" t="s">
        <v>99</v>
      </c>
      <c r="X81" s="17">
        <f t="shared" si="10"/>
        <v>46446</v>
      </c>
      <c r="Y81" s="2" t="str">
        <f>IFERROR(IF(B81="ФГОС ВО",VLOOKUP(E81,'[1]Науч.спец-ФГОС-кафедра'!$G$3:$H$52,2,0),VLOOKUP(F81,'[1]Науч.спец-ФГОС-кафедра'!$A$3:$H$52,8,0)),"")</f>
        <v/>
      </c>
      <c r="Z81" s="18">
        <v>17</v>
      </c>
      <c r="AA81" s="12" t="str">
        <f>IF(B81="ФГОС 3++",VLOOKUP(F81,'[1]Справочник ФГОС ВО'!$C$2:$K$126,9,0),"")</f>
        <v>Добавлена</v>
      </c>
      <c r="AB81" s="20"/>
      <c r="AC81" s="6" t="str">
        <f>IF(AND(G81="асп",B81="ФГОС ВО"),VLOOKUP(K81,'[1]Науч.спец-ФГОС-кафедра'!$F$2:$S$52,14,0),"")</f>
        <v/>
      </c>
      <c r="AD81" s="14">
        <f t="shared" si="11"/>
        <v>2027</v>
      </c>
      <c r="AE81" s="14" t="s">
        <v>78</v>
      </c>
      <c r="AF81" s="6"/>
    </row>
    <row r="82" spans="1:32" ht="26.45" customHeight="1">
      <c r="A82" s="5" t="str">
        <f t="shared" si="6"/>
        <v>22.00.00</v>
      </c>
      <c r="B82" s="6" t="s">
        <v>32</v>
      </c>
      <c r="C82" s="7" t="str">
        <f t="shared" si="7"/>
        <v>17.03.21</v>
      </c>
      <c r="D82" s="8">
        <f t="shared" si="8"/>
        <v>5</v>
      </c>
      <c r="E82" s="9">
        <f>IFERROR(VLOOKUP(F82,'[1]ФГОС ВПО-ФГОС ВО'!$A$2:$C$111,3,0),IF(B82="ФГОС ВО",VLOOKUP([1]Группы!K82,'[1]Науч.спец-ФГОС-кафедра'!$F$3:$G$52,2,0),VLOOKUP(J82,'[1]Науч.спец-ФГОС-кафедра'!$B$3:$G$52,6,0)))</f>
        <v>150100</v>
      </c>
      <c r="F82" s="6" t="s">
        <v>211</v>
      </c>
      <c r="G82" s="6" t="s">
        <v>34</v>
      </c>
      <c r="H82" s="6" t="s">
        <v>212</v>
      </c>
      <c r="I82" s="6" t="s">
        <v>212</v>
      </c>
      <c r="J82" s="13" t="str">
        <f>IF(B82="ФГТ",VLOOKUP(F82,'[1]Науч.спец-ФГОС-кафедра'!$A$1:$B$52,2,0),VLOOKUP(F82,'[1]ФГОС ВПО-ФГОС ВО'!$A$2:$B$129,2,0))</f>
        <v>Материаловедение и технологии материалов</v>
      </c>
      <c r="K82" s="31" t="s">
        <v>213</v>
      </c>
      <c r="L82" s="14">
        <v>2021</v>
      </c>
      <c r="M82" s="14">
        <f t="shared" ca="1" si="9"/>
        <v>4</v>
      </c>
      <c r="N82" s="2" t="str">
        <f>VLOOKUP(P82,[1]Кафедры!$A$2:$E$499,5,0)</f>
        <v>ИММиМ</v>
      </c>
      <c r="O82" s="2" t="s">
        <v>137</v>
      </c>
      <c r="P82" s="14">
        <v>24</v>
      </c>
      <c r="Q82" s="2" t="str">
        <f>VLOOKUP(P82,[1]Кафедры!$A$2:$D$499,3,0)</f>
        <v>ЛПиМ</v>
      </c>
      <c r="R82" s="2" t="str">
        <f>VLOOKUP(P82,[1]Кафедры!$A$2:$D$499,4,0)</f>
        <v>Феоктистов Н.А.</v>
      </c>
      <c r="S82" s="6" t="s">
        <v>38</v>
      </c>
      <c r="T82" s="6"/>
      <c r="U82" s="1"/>
      <c r="V82" s="17">
        <v>44440</v>
      </c>
      <c r="W82" s="2" t="s">
        <v>40</v>
      </c>
      <c r="X82" s="17">
        <f t="shared" si="10"/>
        <v>45900</v>
      </c>
      <c r="Y82" s="2" t="str">
        <f>IFERROR(IF(B82="ФГОС ВО",VLOOKUP(E82,'[1]Науч.спец-ФГОС-кафедра'!$G$3:$H$52,2,0),VLOOKUP(F82,'[1]Науч.спец-ФГОС-кафедра'!$A$3:$H$52,8,0)),"")</f>
        <v/>
      </c>
      <c r="Z82" s="18">
        <v>19</v>
      </c>
      <c r="AA82" s="12" t="str">
        <f>IF(B82="ФГОС 3++",VLOOKUP(F82,'[1]Справочник ФГОС ВО'!$C$2:$K$126,9,0),"")</f>
        <v>Добавлена</v>
      </c>
      <c r="AB82" s="20"/>
      <c r="AC82" s="6" t="str">
        <f>IF(AND(G82="асп",B82="ФГОС ВО"),VLOOKUP(K82,'[1]Науч.спец-ФГОС-кафедра'!$F$2:$S$52,14,0),"")</f>
        <v/>
      </c>
      <c r="AD82" s="14">
        <f t="shared" si="11"/>
        <v>2025</v>
      </c>
      <c r="AE82" s="14" t="s">
        <v>78</v>
      </c>
      <c r="AF82" s="6"/>
    </row>
    <row r="83" spans="1:32">
      <c r="A83" s="5" t="str">
        <f t="shared" si="6"/>
        <v>22.00.00</v>
      </c>
      <c r="B83" s="6" t="s">
        <v>88</v>
      </c>
      <c r="C83" s="7" t="str">
        <f t="shared" si="7"/>
        <v>26.02.20</v>
      </c>
      <c r="D83" s="8">
        <f t="shared" si="8"/>
        <v>4</v>
      </c>
      <c r="E83" s="9" t="str">
        <f>IFERROR(VLOOKUP(F83,'[1]ФГОС ВПО-ФГОС ВО'!$A$2:$C$111,3,0),IF(B83="ФГОС ВО",VLOOKUP([1]Группы!K83,'[1]Науч.спец-ФГОС-кафедра'!$F$3:$G$52,2,0),VLOOKUP(J83,'[1]Науч.спец-ФГОС-кафедра'!$B$3:$G$52,6,0)))</f>
        <v>150400</v>
      </c>
      <c r="F83" s="6" t="s">
        <v>214</v>
      </c>
      <c r="G83" s="6" t="s">
        <v>34</v>
      </c>
      <c r="H83" s="11" t="s">
        <v>215</v>
      </c>
      <c r="I83" s="11" t="s">
        <v>215</v>
      </c>
      <c r="J83" s="13" t="str">
        <f>IF(B83="ФГТ",VLOOKUP(F83,'[1]Науч.спец-ФГОС-кафедра'!$A$1:$B$52,2,0),VLOOKUP(F83,'[1]ФГОС ВПО-ФГОС ВО'!$A$2:$B$129,2,0))</f>
        <v>Металлургия</v>
      </c>
      <c r="K83" s="30" t="s">
        <v>216</v>
      </c>
      <c r="L83" s="14">
        <v>2020</v>
      </c>
      <c r="M83" s="14">
        <f t="shared" ca="1" si="9"/>
        <v>5</v>
      </c>
      <c r="N83" s="2" t="str">
        <f>VLOOKUP(P83,[1]Кафедры!$A$2:$E$499,5,0)</f>
        <v>ИММиМ</v>
      </c>
      <c r="O83" s="2" t="s">
        <v>55</v>
      </c>
      <c r="P83" s="14">
        <v>64</v>
      </c>
      <c r="Q83" s="2" t="str">
        <f>VLOOKUP(P83,[1]Кафедры!$A$2:$D$499,3,0)</f>
        <v>МиХТ</v>
      </c>
      <c r="R83" s="2" t="str">
        <f>VLOOKUP(P83,[1]Кафедры!$A$2:$D$499,4,0)</f>
        <v>Харченко А.С.</v>
      </c>
      <c r="S83" s="6" t="s">
        <v>73</v>
      </c>
      <c r="T83" s="6"/>
      <c r="U83" s="2"/>
      <c r="V83" s="17">
        <v>44105</v>
      </c>
      <c r="W83" s="2" t="s">
        <v>57</v>
      </c>
      <c r="X83" s="17">
        <f t="shared" si="10"/>
        <v>45900</v>
      </c>
      <c r="Y83" s="2" t="str">
        <f>IFERROR(IF(B83="ФГОС ВО",VLOOKUP(E83,'[1]Науч.спец-ФГОС-кафедра'!$G$3:$H$52,2,0),VLOOKUP(F83,'[1]Науч.спец-ФГОС-кафедра'!$A$3:$H$52,8,0)),"")</f>
        <v/>
      </c>
      <c r="Z83" s="18">
        <v>37</v>
      </c>
      <c r="AA83" s="12" t="str">
        <f>IF(B83="ФГОС 3++",VLOOKUP(F83,'[1]Справочник ФГОС ВО'!$C$2:$K$126,9,0),"")</f>
        <v/>
      </c>
      <c r="AB83" s="20"/>
      <c r="AC83" s="6" t="str">
        <f>IF(AND(G83="асп",B83="ФГОС ВО"),VLOOKUP(K83,'[1]Науч.спец-ФГОС-кафедра'!$F$2:$S$52,14,0),"")</f>
        <v/>
      </c>
      <c r="AD83" s="14">
        <f t="shared" si="11"/>
        <v>2025</v>
      </c>
      <c r="AE83" s="14"/>
      <c r="AF83" s="6"/>
    </row>
    <row r="84" spans="1:32" ht="13.9" customHeight="1">
      <c r="A84" s="5" t="str">
        <f t="shared" si="6"/>
        <v>22.00.00</v>
      </c>
      <c r="B84" s="6" t="s">
        <v>88</v>
      </c>
      <c r="C84" s="7" t="str">
        <f t="shared" si="7"/>
        <v>26.02.20</v>
      </c>
      <c r="D84" s="8">
        <f t="shared" si="8"/>
        <v>4</v>
      </c>
      <c r="E84" s="9" t="str">
        <f>IFERROR(VLOOKUP(F84,'[1]ФГОС ВПО-ФГОС ВО'!$A$2:$C$111,3,0),IF(B84="ФГОС ВО",VLOOKUP([1]Группы!K84,'[1]Науч.спец-ФГОС-кафедра'!$F$3:$G$52,2,0),VLOOKUP(J84,'[1]Науч.спец-ФГОС-кафедра'!$B$3:$G$52,6,0)))</f>
        <v>150400</v>
      </c>
      <c r="F84" s="6" t="s">
        <v>214</v>
      </c>
      <c r="G84" s="6" t="s">
        <v>34</v>
      </c>
      <c r="H84" s="11" t="s">
        <v>217</v>
      </c>
      <c r="I84" s="11" t="s">
        <v>217</v>
      </c>
      <c r="J84" s="13" t="str">
        <f>IF(B84="ФГТ",VLOOKUP(F84,'[1]Науч.спец-ФГОС-кафедра'!$A$1:$B$52,2,0),VLOOKUP(F84,'[1]ФГОС ВПО-ФГОС ВО'!$A$2:$B$129,2,0))</f>
        <v>Металлургия</v>
      </c>
      <c r="K84" s="30" t="s">
        <v>218</v>
      </c>
      <c r="L84" s="14">
        <v>2020</v>
      </c>
      <c r="M84" s="14">
        <f t="shared" ca="1" si="9"/>
        <v>5</v>
      </c>
      <c r="N84" s="2" t="str">
        <f>VLOOKUP(P84,[1]Кафедры!$A$2:$E$499,5,0)</f>
        <v>ИММиМ</v>
      </c>
      <c r="O84" s="2" t="s">
        <v>55</v>
      </c>
      <c r="P84" s="14">
        <v>28</v>
      </c>
      <c r="Q84" s="2" t="str">
        <f>VLOOKUP(P84,[1]Кафедры!$A$2:$D$499,3,0)</f>
        <v>ТОМ</v>
      </c>
      <c r="R84" s="2" t="str">
        <f>VLOOKUP(P84,[1]Кафедры!$A$2:$D$499,4,0)</f>
        <v>Моллер А.Б.</v>
      </c>
      <c r="S84" s="6" t="s">
        <v>73</v>
      </c>
      <c r="T84" s="6"/>
      <c r="U84" s="2"/>
      <c r="V84" s="17">
        <v>44105</v>
      </c>
      <c r="W84" s="2" t="s">
        <v>57</v>
      </c>
      <c r="X84" s="17">
        <f t="shared" si="10"/>
        <v>45900</v>
      </c>
      <c r="Y84" s="2" t="str">
        <f>IFERROR(IF(B84="ФГОС ВО",VLOOKUP(E84,'[1]Науч.спец-ФГОС-кафедра'!$G$3:$H$52,2,0),VLOOKUP(F84,'[1]Науч.спец-ФГОС-кафедра'!$A$3:$H$52,8,0)),"")</f>
        <v/>
      </c>
      <c r="Z84" s="18">
        <v>24</v>
      </c>
      <c r="AA84" s="12" t="str">
        <f>IF(B84="ФГОС 3++",VLOOKUP(F84,'[1]Справочник ФГОС ВО'!$C$2:$K$126,9,0),"")</f>
        <v/>
      </c>
      <c r="AB84" s="20"/>
      <c r="AC84" s="6" t="str">
        <f>IF(AND(G84="асп",B84="ФГОС ВО"),VLOOKUP(K84,'[1]Науч.спец-ФГОС-кафедра'!$F$2:$S$52,14,0),"")</f>
        <v/>
      </c>
      <c r="AD84" s="14">
        <f t="shared" si="11"/>
        <v>2025</v>
      </c>
      <c r="AE84" s="14"/>
      <c r="AF84" s="6"/>
    </row>
    <row r="85" spans="1:32" ht="13.9" customHeight="1">
      <c r="A85" s="5" t="str">
        <f t="shared" si="6"/>
        <v>22.00.00</v>
      </c>
      <c r="B85" s="6" t="s">
        <v>32</v>
      </c>
      <c r="C85" s="7" t="str">
        <f t="shared" si="7"/>
        <v>17.03.21</v>
      </c>
      <c r="D85" s="8">
        <f t="shared" si="8"/>
        <v>5</v>
      </c>
      <c r="E85" s="9" t="str">
        <f>IFERROR(VLOOKUP(F85,'[1]ФГОС ВПО-ФГОС ВО'!$A$2:$C$111,3,0),IF(B85="ФГОС ВО",VLOOKUP([1]Группы!K85,'[1]Науч.спец-ФГОС-кафедра'!$F$3:$G$52,2,0),VLOOKUP(J85,'[1]Науч.спец-ФГОС-кафедра'!$B$3:$G$52,6,0)))</f>
        <v>150400</v>
      </c>
      <c r="F85" s="6" t="s">
        <v>214</v>
      </c>
      <c r="G85" s="6" t="s">
        <v>34</v>
      </c>
      <c r="H85" s="6" t="s">
        <v>219</v>
      </c>
      <c r="I85" s="6" t="s">
        <v>220</v>
      </c>
      <c r="J85" s="13" t="str">
        <f>IF(B85="ФГТ",VLOOKUP(F85,'[1]Науч.спец-ФГОС-кафедра'!$A$1:$B$52,2,0),VLOOKUP(F85,'[1]ФГОС ВПО-ФГОС ВО'!$A$2:$B$129,2,0))</f>
        <v>Металлургия</v>
      </c>
      <c r="K85" s="42" t="s">
        <v>221</v>
      </c>
      <c r="L85" s="14">
        <v>2021</v>
      </c>
      <c r="M85" s="14">
        <f t="shared" ca="1" si="9"/>
        <v>4</v>
      </c>
      <c r="N85" s="2" t="str">
        <f>VLOOKUP(P85,[1]Кафедры!$A$2:$E$499,5,0)</f>
        <v>ИГДиТ</v>
      </c>
      <c r="O85" s="2" t="s">
        <v>55</v>
      </c>
      <c r="P85" s="14">
        <v>26</v>
      </c>
      <c r="Q85" s="2" t="str">
        <f>VLOOKUP(P85,[1]Кафедры!$A$2:$D$499,3,0)</f>
        <v>ГМДиОПИ</v>
      </c>
      <c r="R85" s="2" t="str">
        <f>VLOOKUP(P85,[1]Кафедры!$A$2:$D$499,4,0)</f>
        <v>Гришин И.А.</v>
      </c>
      <c r="S85" s="6" t="s">
        <v>73</v>
      </c>
      <c r="T85" s="6"/>
      <c r="U85" s="1"/>
      <c r="V85" s="17">
        <v>44470</v>
      </c>
      <c r="W85" s="2" t="s">
        <v>57</v>
      </c>
      <c r="X85" s="17">
        <f t="shared" si="10"/>
        <v>46265</v>
      </c>
      <c r="Y85" s="2" t="str">
        <f>IFERROR(IF(B85="ФГОС ВО",VLOOKUP(E85,'[1]Науч.спец-ФГОС-кафедра'!$G$3:$H$52,2,0),VLOOKUP(F85,'[1]Науч.спец-ФГОС-кафедра'!$A$3:$H$52,8,0)),"")</f>
        <v/>
      </c>
      <c r="Z85" s="18">
        <v>11</v>
      </c>
      <c r="AA85" s="12" t="str">
        <f>IF(B85="ФГОС 3++",VLOOKUP(F85,'[1]Справочник ФГОС ВО'!$C$2:$K$126,9,0),"")</f>
        <v>Добавлена</v>
      </c>
      <c r="AB85" s="20"/>
      <c r="AC85" s="6" t="str">
        <f>IF(AND(G85="асп",B85="ФГОС ВО"),VLOOKUP(K85,'[1]Науч.спец-ФГОС-кафедра'!$F$2:$S$52,14,0),"")</f>
        <v/>
      </c>
      <c r="AD85" s="14">
        <f t="shared" si="11"/>
        <v>2026</v>
      </c>
      <c r="AE85" s="14"/>
      <c r="AF85" s="6"/>
    </row>
    <row r="86" spans="1:32" ht="13.9" customHeight="1">
      <c r="A86" s="5" t="str">
        <f t="shared" si="6"/>
        <v>22.00.00</v>
      </c>
      <c r="B86" s="6" t="s">
        <v>32</v>
      </c>
      <c r="C86" s="7" t="str">
        <f t="shared" si="7"/>
        <v>17.03.21</v>
      </c>
      <c r="D86" s="8">
        <f t="shared" si="8"/>
        <v>5</v>
      </c>
      <c r="E86" s="9" t="str">
        <f>IFERROR(VLOOKUP(F86,'[1]ФГОС ВПО-ФГОС ВО'!$A$2:$C$111,3,0),IF(B86="ФГОС ВО",VLOOKUP([1]Группы!K86,'[1]Науч.спец-ФГОС-кафедра'!$F$3:$G$52,2,0),VLOOKUP(J86,'[1]Науч.спец-ФГОС-кафедра'!$B$3:$G$52,6,0)))</f>
        <v>150400</v>
      </c>
      <c r="F86" s="6" t="s">
        <v>214</v>
      </c>
      <c r="G86" s="6" t="s">
        <v>34</v>
      </c>
      <c r="H86" s="11" t="s">
        <v>222</v>
      </c>
      <c r="I86" s="11" t="s">
        <v>222</v>
      </c>
      <c r="J86" s="13" t="str">
        <f>IF(B86="ФГТ",VLOOKUP(F86,'[1]Науч.спец-ФГОС-кафедра'!$A$1:$B$52,2,0),VLOOKUP(F86,'[1]ФГОС ВПО-ФГОС ВО'!$A$2:$B$129,2,0))</f>
        <v>Металлургия</v>
      </c>
      <c r="K86" s="30" t="s">
        <v>216</v>
      </c>
      <c r="L86" s="14">
        <v>2021</v>
      </c>
      <c r="M86" s="14">
        <f t="shared" ca="1" si="9"/>
        <v>4</v>
      </c>
      <c r="N86" s="2" t="str">
        <f>VLOOKUP(P86,[1]Кафедры!$A$2:$E$499,5,0)</f>
        <v>ИММиМ</v>
      </c>
      <c r="O86" s="2" t="s">
        <v>55</v>
      </c>
      <c r="P86" s="14">
        <v>64</v>
      </c>
      <c r="Q86" s="2" t="str">
        <f>VLOOKUP(P86,[1]Кафедры!$A$2:$D$499,3,0)</f>
        <v>МиХТ</v>
      </c>
      <c r="R86" s="2" t="str">
        <f>VLOOKUP(P86,[1]Кафедры!$A$2:$D$499,4,0)</f>
        <v>Харченко А.С.</v>
      </c>
      <c r="S86" s="6" t="s">
        <v>73</v>
      </c>
      <c r="T86" s="6"/>
      <c r="U86" s="1"/>
      <c r="V86" s="17">
        <v>44470</v>
      </c>
      <c r="W86" s="2" t="s">
        <v>57</v>
      </c>
      <c r="X86" s="17">
        <f t="shared" si="10"/>
        <v>46265</v>
      </c>
      <c r="Y86" s="2" t="str">
        <f>IFERROR(IF(B86="ФГОС ВО",VLOOKUP(E86,'[1]Науч.спец-ФГОС-кафедра'!$G$3:$H$52,2,0),VLOOKUP(F86,'[1]Науч.спец-ФГОС-кафедра'!$A$3:$H$52,8,0)),"")</f>
        <v/>
      </c>
      <c r="Z86" s="18">
        <v>27</v>
      </c>
      <c r="AA86" s="12" t="str">
        <f>IF(B86="ФГОС 3++",VLOOKUP(F86,'[1]Справочник ФГОС ВО'!$C$2:$K$126,9,0),"")</f>
        <v>Добавлена</v>
      </c>
      <c r="AB86" s="20"/>
      <c r="AC86" s="6" t="str">
        <f>IF(AND(G86="асп",B86="ФГОС ВО"),VLOOKUP(K86,'[1]Науч.спец-ФГОС-кафедра'!$F$2:$S$52,14,0),"")</f>
        <v/>
      </c>
      <c r="AD86" s="14">
        <f t="shared" si="11"/>
        <v>2026</v>
      </c>
      <c r="AE86" s="14"/>
      <c r="AF86" s="6"/>
    </row>
    <row r="87" spans="1:32" ht="26.45" customHeight="1">
      <c r="A87" s="5" t="str">
        <f t="shared" si="6"/>
        <v>22.00.00</v>
      </c>
      <c r="B87" s="6" t="s">
        <v>32</v>
      </c>
      <c r="C87" s="7" t="str">
        <f t="shared" si="7"/>
        <v>17.03.21</v>
      </c>
      <c r="D87" s="8">
        <f t="shared" si="8"/>
        <v>5</v>
      </c>
      <c r="E87" s="9" t="str">
        <f>IFERROR(VLOOKUP(F87,'[1]ФГОС ВПО-ФГОС ВО'!$A$2:$C$111,3,0),IF(B87="ФГОС ВО",VLOOKUP([1]Группы!K87,'[1]Науч.спец-ФГОС-кафедра'!$F$3:$G$52,2,0),VLOOKUP(J87,'[1]Науч.спец-ФГОС-кафедра'!$B$3:$G$52,6,0)))</f>
        <v>150400</v>
      </c>
      <c r="F87" s="6" t="s">
        <v>214</v>
      </c>
      <c r="G87" s="6" t="s">
        <v>34</v>
      </c>
      <c r="H87" s="6" t="s">
        <v>223</v>
      </c>
      <c r="I87" s="6" t="s">
        <v>223</v>
      </c>
      <c r="J87" s="13" t="str">
        <f>IF(B87="ФГТ",VLOOKUP(F87,'[1]Науч.спец-ФГОС-кафедра'!$A$1:$B$52,2,0),VLOOKUP(F87,'[1]ФГОС ВПО-ФГОС ВО'!$A$2:$B$129,2,0))</f>
        <v>Металлургия</v>
      </c>
      <c r="K87" s="30" t="s">
        <v>216</v>
      </c>
      <c r="L87" s="14">
        <v>2021</v>
      </c>
      <c r="M87" s="14">
        <f t="shared" ca="1" si="9"/>
        <v>4</v>
      </c>
      <c r="N87" s="2" t="str">
        <f>VLOOKUP(P87,[1]Кафедры!$A$2:$E$499,5,0)</f>
        <v>ИММиМ</v>
      </c>
      <c r="O87" s="2" t="s">
        <v>137</v>
      </c>
      <c r="P87" s="14">
        <v>64</v>
      </c>
      <c r="Q87" s="2" t="str">
        <f>VLOOKUP(P87,[1]Кафедры!$A$2:$D$499,3,0)</f>
        <v>МиХТ</v>
      </c>
      <c r="R87" s="2" t="str">
        <f>VLOOKUP(P87,[1]Кафедры!$A$2:$D$499,4,0)</f>
        <v>Харченко А.С.</v>
      </c>
      <c r="S87" s="6" t="s">
        <v>38</v>
      </c>
      <c r="T87" s="6"/>
      <c r="U87" s="1"/>
      <c r="V87" s="17">
        <v>44440</v>
      </c>
      <c r="W87" s="2" t="s">
        <v>40</v>
      </c>
      <c r="X87" s="17">
        <f t="shared" si="10"/>
        <v>45900</v>
      </c>
      <c r="Y87" s="2" t="str">
        <f>IFERROR(IF(B87="ФГОС ВО",VLOOKUP(E87,'[1]Науч.спец-ФГОС-кафедра'!$G$3:$H$52,2,0),VLOOKUP(F87,'[1]Науч.спец-ФГОС-кафедра'!$A$3:$H$52,8,0)),"")</f>
        <v/>
      </c>
      <c r="Z87" s="18">
        <v>20</v>
      </c>
      <c r="AA87" s="12" t="str">
        <f>IF(B87="ФГОС 3++",VLOOKUP(F87,'[1]Справочник ФГОС ВО'!$C$2:$K$126,9,0),"")</f>
        <v>Добавлена</v>
      </c>
      <c r="AB87" s="20"/>
      <c r="AC87" s="6" t="str">
        <f>IF(AND(G87="асп",B87="ФГОС ВО"),VLOOKUP(K87,'[1]Науч.спец-ФГОС-кафедра'!$F$2:$S$52,14,0),"")</f>
        <v/>
      </c>
      <c r="AD87" s="14">
        <f t="shared" si="11"/>
        <v>2025</v>
      </c>
      <c r="AE87" s="14" t="s">
        <v>78</v>
      </c>
      <c r="AF87" s="6"/>
    </row>
    <row r="88" spans="1:32">
      <c r="A88" s="5" t="str">
        <f t="shared" si="6"/>
        <v>22.00.00</v>
      </c>
      <c r="B88" s="6" t="s">
        <v>32</v>
      </c>
      <c r="C88" s="7" t="str">
        <f t="shared" si="7"/>
        <v>17.03.21</v>
      </c>
      <c r="D88" s="8">
        <f t="shared" si="8"/>
        <v>5</v>
      </c>
      <c r="E88" s="9" t="str">
        <f>IFERROR(VLOOKUP(F88,'[1]ФГОС ВПО-ФГОС ВО'!$A$2:$C$111,3,0),IF(B88="ФГОС ВО",VLOOKUP([1]Группы!K88,'[1]Науч.спец-ФГОС-кафедра'!$F$3:$G$52,2,0),VLOOKUP(J88,'[1]Науч.спец-ФГОС-кафедра'!$B$3:$G$52,6,0)))</f>
        <v>150400</v>
      </c>
      <c r="F88" s="6" t="s">
        <v>214</v>
      </c>
      <c r="G88" s="6" t="s">
        <v>34</v>
      </c>
      <c r="H88" s="11" t="s">
        <v>224</v>
      </c>
      <c r="I88" s="11" t="s">
        <v>224</v>
      </c>
      <c r="J88" s="13" t="str">
        <f>IF(B88="ФГТ",VLOOKUP(F88,'[1]Науч.спец-ФГОС-кафедра'!$A$1:$B$52,2,0),VLOOKUP(F88,'[1]ФГОС ВПО-ФГОС ВО'!$A$2:$B$129,2,0))</f>
        <v>Металлургия</v>
      </c>
      <c r="K88" s="30" t="s">
        <v>218</v>
      </c>
      <c r="L88" s="14">
        <v>2021</v>
      </c>
      <c r="M88" s="14">
        <f t="shared" ca="1" si="9"/>
        <v>4</v>
      </c>
      <c r="N88" s="2" t="str">
        <f>VLOOKUP(P88,[1]Кафедры!$A$2:$E$499,5,0)</f>
        <v>ИММиМ</v>
      </c>
      <c r="O88" s="2" t="s">
        <v>55</v>
      </c>
      <c r="P88" s="14">
        <v>28</v>
      </c>
      <c r="Q88" s="2" t="str">
        <f>VLOOKUP(P88,[1]Кафедры!$A$2:$D$499,3,0)</f>
        <v>ТОМ</v>
      </c>
      <c r="R88" s="2" t="str">
        <f>VLOOKUP(P88,[1]Кафедры!$A$2:$D$499,4,0)</f>
        <v>Моллер А.Б.</v>
      </c>
      <c r="S88" s="6" t="s">
        <v>73</v>
      </c>
      <c r="T88" s="6"/>
      <c r="U88" s="1"/>
      <c r="V88" s="17">
        <v>44470</v>
      </c>
      <c r="W88" s="2" t="s">
        <v>57</v>
      </c>
      <c r="X88" s="17">
        <f t="shared" si="10"/>
        <v>46265</v>
      </c>
      <c r="Y88" s="2" t="str">
        <f>IFERROR(IF(B88="ФГОС ВО",VLOOKUP(E88,'[1]Науч.спец-ФГОС-кафедра'!$G$3:$H$52,2,0),VLOOKUP(F88,'[1]Науч.спец-ФГОС-кафедра'!$A$3:$H$52,8,0)),"")</f>
        <v/>
      </c>
      <c r="Z88" s="18">
        <v>31</v>
      </c>
      <c r="AA88" s="12" t="str">
        <f>IF(B88="ФГОС 3++",VLOOKUP(F88,'[1]Справочник ФГОС ВО'!$C$2:$K$126,9,0),"")</f>
        <v>Добавлена</v>
      </c>
      <c r="AB88" s="20"/>
      <c r="AC88" s="6" t="str">
        <f>IF(AND(G88="асп",B88="ФГОС ВО"),VLOOKUP(K88,'[1]Науч.спец-ФГОС-кафедра'!$F$2:$S$52,14,0),"")</f>
        <v/>
      </c>
      <c r="AD88" s="14">
        <f t="shared" si="11"/>
        <v>2026</v>
      </c>
      <c r="AE88" s="14"/>
      <c r="AF88" s="6"/>
    </row>
    <row r="89" spans="1:32" ht="26.45" customHeight="1">
      <c r="A89" s="5" t="str">
        <f t="shared" si="6"/>
        <v>22.00.00</v>
      </c>
      <c r="B89" s="6" t="s">
        <v>32</v>
      </c>
      <c r="C89" s="7" t="str">
        <f t="shared" si="7"/>
        <v>17.03.21</v>
      </c>
      <c r="D89" s="8">
        <f t="shared" si="8"/>
        <v>5</v>
      </c>
      <c r="E89" s="9" t="str">
        <f>IFERROR(VLOOKUP(F89,'[1]ФГОС ВПО-ФГОС ВО'!$A$2:$C$111,3,0),IF(B89="ФГОС ВО",VLOOKUP([1]Группы!K89,'[1]Науч.спец-ФГОС-кафедра'!$F$3:$G$52,2,0),VLOOKUP(J89,'[1]Науч.спец-ФГОС-кафедра'!$B$3:$G$52,6,0)))</f>
        <v>150400</v>
      </c>
      <c r="F89" s="6" t="s">
        <v>214</v>
      </c>
      <c r="G89" s="6" t="s">
        <v>34</v>
      </c>
      <c r="H89" s="37" t="s">
        <v>225</v>
      </c>
      <c r="I89" s="37" t="s">
        <v>225</v>
      </c>
      <c r="J89" s="13" t="str">
        <f>IF(B89="ФГТ",VLOOKUP(F89,'[1]Науч.спец-ФГОС-кафедра'!$A$1:$B$52,2,0),VLOOKUP(F89,'[1]ФГОС ВПО-ФГОС ВО'!$A$2:$B$129,2,0))</f>
        <v>Металлургия</v>
      </c>
      <c r="K89" s="30" t="s">
        <v>218</v>
      </c>
      <c r="L89" s="14">
        <v>2021</v>
      </c>
      <c r="M89" s="14">
        <f t="shared" ca="1" si="9"/>
        <v>4</v>
      </c>
      <c r="N89" s="2" t="str">
        <f>VLOOKUP(P89,[1]Кафедры!$A$2:$E$499,5,0)</f>
        <v>ИММиМ</v>
      </c>
      <c r="O89" s="2" t="s">
        <v>137</v>
      </c>
      <c r="P89" s="14">
        <v>28</v>
      </c>
      <c r="Q89" s="2" t="str">
        <f>VLOOKUP(P89,[1]Кафедры!$A$2:$D$499,3,0)</f>
        <v>ТОМ</v>
      </c>
      <c r="R89" s="2" t="str">
        <f>VLOOKUP(P89,[1]Кафедры!$A$2:$D$499,4,0)</f>
        <v>Моллер А.Б.</v>
      </c>
      <c r="S89" s="6" t="s">
        <v>38</v>
      </c>
      <c r="T89" s="6"/>
      <c r="U89" s="1"/>
      <c r="V89" s="17">
        <v>44440</v>
      </c>
      <c r="W89" s="2" t="s">
        <v>40</v>
      </c>
      <c r="X89" s="17">
        <f t="shared" si="10"/>
        <v>45900</v>
      </c>
      <c r="Y89" s="2" t="str">
        <f>IFERROR(IF(B89="ФГОС ВО",VLOOKUP(E89,'[1]Науч.спец-ФГОС-кафедра'!$G$3:$H$52,2,0),VLOOKUP(F89,'[1]Науч.спец-ФГОС-кафедра'!$A$3:$H$52,8,0)),"")</f>
        <v/>
      </c>
      <c r="Z89" s="18">
        <v>22</v>
      </c>
      <c r="AA89" s="12" t="str">
        <f>IF(B89="ФГОС 3++",VLOOKUP(F89,'[1]Справочник ФГОС ВО'!$C$2:$K$126,9,0),"")</f>
        <v>Добавлена</v>
      </c>
      <c r="AB89" s="20"/>
      <c r="AC89" s="6" t="str">
        <f>IF(AND(G89="асп",B89="ФГОС ВО"),VLOOKUP(K89,'[1]Науч.спец-ФГОС-кафедра'!$F$2:$S$52,14,0),"")</f>
        <v/>
      </c>
      <c r="AD89" s="14">
        <f t="shared" si="11"/>
        <v>2025</v>
      </c>
      <c r="AE89" s="14" t="s">
        <v>78</v>
      </c>
      <c r="AF89" s="6"/>
    </row>
    <row r="90" spans="1:32" ht="26.45" customHeight="1">
      <c r="A90" s="5" t="str">
        <f t="shared" si="6"/>
        <v>22.00.00</v>
      </c>
      <c r="B90" s="6" t="s">
        <v>32</v>
      </c>
      <c r="C90" s="7" t="str">
        <f t="shared" si="7"/>
        <v>17.03.21</v>
      </c>
      <c r="D90" s="8">
        <f t="shared" si="8"/>
        <v>5</v>
      </c>
      <c r="E90" s="9" t="str">
        <f>IFERROR(VLOOKUP(F90,'[1]ФГОС ВПО-ФГОС ВО'!$A$2:$C$111,3,0),IF(B90="ФГОС ВО",VLOOKUP([1]Группы!K90,'[1]Науч.спец-ФГОС-кафедра'!$F$3:$G$52,2,0),VLOOKUP(J90,'[1]Науч.спец-ФГОС-кафедра'!$B$3:$G$52,6,0)))</f>
        <v>150400</v>
      </c>
      <c r="F90" s="6" t="s">
        <v>214</v>
      </c>
      <c r="G90" s="6" t="s">
        <v>34</v>
      </c>
      <c r="H90" s="6" t="s">
        <v>226</v>
      </c>
      <c r="I90" s="6" t="s">
        <v>226</v>
      </c>
      <c r="J90" s="13" t="str">
        <f>IF(B90="ФГТ",VLOOKUP(F90,'[1]Науч.спец-ФГОС-кафедра'!$A$1:$B$52,2,0),VLOOKUP(F90,'[1]ФГОС ВПО-ФГОС ВО'!$A$2:$B$129,2,0))</f>
        <v>Металлургия</v>
      </c>
      <c r="K90" s="30" t="s">
        <v>227</v>
      </c>
      <c r="L90" s="14">
        <v>2021</v>
      </c>
      <c r="M90" s="14">
        <f t="shared" ca="1" si="9"/>
        <v>4</v>
      </c>
      <c r="N90" s="2" t="str">
        <f>VLOOKUP(P90,[1]Кафедры!$A$2:$E$499,5,0)</f>
        <v>ИММиМ</v>
      </c>
      <c r="O90" s="2" t="s">
        <v>137</v>
      </c>
      <c r="P90" s="14">
        <v>64</v>
      </c>
      <c r="Q90" s="2" t="str">
        <f>VLOOKUP(P90,[1]Кафедры!$A$2:$D$499,3,0)</f>
        <v>МиХТ</v>
      </c>
      <c r="R90" s="2" t="str">
        <f>VLOOKUP(P90,[1]Кафедры!$A$2:$D$499,4,0)</f>
        <v>Харченко А.С.</v>
      </c>
      <c r="S90" s="6" t="s">
        <v>38</v>
      </c>
      <c r="T90" s="6"/>
      <c r="U90" s="1"/>
      <c r="V90" s="17">
        <v>44440</v>
      </c>
      <c r="W90" s="2" t="s">
        <v>40</v>
      </c>
      <c r="X90" s="17">
        <f t="shared" si="10"/>
        <v>45900</v>
      </c>
      <c r="Y90" s="2" t="str">
        <f>IFERROR(IF(B90="ФГОС ВО",VLOOKUP(E90,'[1]Науч.спец-ФГОС-кафедра'!$G$3:$H$52,2,0),VLOOKUP(F90,'[1]Науч.спец-ФГОС-кафедра'!$A$3:$H$52,8,0)),"")</f>
        <v/>
      </c>
      <c r="Z90" s="18">
        <v>23</v>
      </c>
      <c r="AA90" s="12" t="str">
        <f>IF(B90="ФГОС 3++",VLOOKUP(F90,'[1]Справочник ФГОС ВО'!$C$2:$K$126,9,0),"")</f>
        <v>Добавлена</v>
      </c>
      <c r="AB90" s="20"/>
      <c r="AC90" s="6" t="str">
        <f>IF(AND(G90="асп",B90="ФГОС ВО"),VLOOKUP(K90,'[1]Науч.спец-ФГОС-кафедра'!$F$2:$S$52,14,0),"")</f>
        <v/>
      </c>
      <c r="AD90" s="14">
        <f t="shared" si="11"/>
        <v>2025</v>
      </c>
      <c r="AE90" s="14" t="s">
        <v>78</v>
      </c>
      <c r="AF90" s="6"/>
    </row>
    <row r="91" spans="1:32" ht="30">
      <c r="A91" s="5" t="str">
        <f t="shared" si="6"/>
        <v>22.00.00</v>
      </c>
      <c r="B91" s="6" t="s">
        <v>32</v>
      </c>
      <c r="C91" s="7" t="str">
        <f t="shared" si="7"/>
        <v>17.03.21</v>
      </c>
      <c r="D91" s="8">
        <f t="shared" si="8"/>
        <v>5</v>
      </c>
      <c r="E91" s="9" t="str">
        <f>IFERROR(VLOOKUP(F91,'[1]ФГОС ВПО-ФГОС ВО'!$A$2:$C$111,3,0),IF(B91="ФГОС ВО",VLOOKUP([1]Группы!K91,'[1]Науч.спец-ФГОС-кафедра'!$F$3:$G$52,2,0),VLOOKUP(J91,'[1]Науч.спец-ФГОС-кафедра'!$B$3:$G$52,6,0)))</f>
        <v>150400</v>
      </c>
      <c r="F91" s="6" t="s">
        <v>214</v>
      </c>
      <c r="G91" s="6" t="s">
        <v>34</v>
      </c>
      <c r="H91" s="15" t="s">
        <v>228</v>
      </c>
      <c r="I91" s="15" t="s">
        <v>228</v>
      </c>
      <c r="J91" s="13" t="str">
        <f>IF(B91="ФГТ",VLOOKUP(F91,'[1]Науч.спец-ФГОС-кафедра'!$A$1:$B$52,2,0),VLOOKUP(F91,'[1]ФГОС ВПО-ФГОС ВО'!$A$2:$B$129,2,0))</f>
        <v>Металлургия</v>
      </c>
      <c r="K91" s="30" t="s">
        <v>229</v>
      </c>
      <c r="L91" s="14">
        <v>2021</v>
      </c>
      <c r="M91" s="14">
        <f t="shared" ca="1" si="9"/>
        <v>4</v>
      </c>
      <c r="N91" s="2" t="str">
        <f>VLOOKUP(P91,[1]Кафедры!$A$2:$E$499,5,0)</f>
        <v>ИММиМ</v>
      </c>
      <c r="O91" s="2" t="s">
        <v>137</v>
      </c>
      <c r="P91" s="14">
        <v>24</v>
      </c>
      <c r="Q91" s="2" t="str">
        <f>VLOOKUP(P91,[1]Кафедры!$A$2:$D$499,3,0)</f>
        <v>ЛПиМ</v>
      </c>
      <c r="R91" s="2" t="str">
        <f>VLOOKUP(P91,[1]Кафедры!$A$2:$D$499,4,0)</f>
        <v>Феоктистов Н.А.</v>
      </c>
      <c r="S91" s="6" t="s">
        <v>38</v>
      </c>
      <c r="T91" s="6"/>
      <c r="U91" s="1"/>
      <c r="V91" s="17">
        <v>44440</v>
      </c>
      <c r="W91" s="2" t="s">
        <v>40</v>
      </c>
      <c r="X91" s="17">
        <f t="shared" si="10"/>
        <v>45900</v>
      </c>
      <c r="Y91" s="2" t="str">
        <f>IFERROR(IF(B91="ФГОС ВО",VLOOKUP(E91,'[1]Науч.спец-ФГОС-кафедра'!$G$3:$H$52,2,0),VLOOKUP(F91,'[1]Науч.спец-ФГОС-кафедра'!$A$3:$H$52,8,0)),"")</f>
        <v/>
      </c>
      <c r="Z91" s="18">
        <v>23</v>
      </c>
      <c r="AA91" s="12" t="str">
        <f>IF(B91="ФГОС 3++",VLOOKUP(F91,'[1]Справочник ФГОС ВО'!$C$2:$K$126,9,0),"")</f>
        <v>Добавлена</v>
      </c>
      <c r="AB91" s="20"/>
      <c r="AC91" s="6" t="str">
        <f>IF(AND(G91="асп",B91="ФГОС ВО"),VLOOKUP(K91,'[1]Науч.спец-ФГОС-кафедра'!$F$2:$S$52,14,0),"")</f>
        <v/>
      </c>
      <c r="AD91" s="14">
        <f t="shared" si="11"/>
        <v>2025</v>
      </c>
      <c r="AE91" s="14" t="s">
        <v>78</v>
      </c>
      <c r="AF91" s="6"/>
    </row>
    <row r="92" spans="1:32" ht="15" customHeight="1">
      <c r="A92" s="5" t="str">
        <f t="shared" si="6"/>
        <v>22.00.00</v>
      </c>
      <c r="B92" s="6" t="s">
        <v>88</v>
      </c>
      <c r="C92" s="7" t="str">
        <f t="shared" si="7"/>
        <v>17.03.21</v>
      </c>
      <c r="D92" s="8">
        <f t="shared" si="8"/>
        <v>5</v>
      </c>
      <c r="E92" s="9" t="str">
        <f>IFERROR(VLOOKUP(F92,'[1]ФГОС ВПО-ФГОС ВО'!$A$2:$C$111,3,0),IF(B92="ФГОС ВО",VLOOKUP([1]Группы!K92,'[1]Науч.спец-ФГОС-кафедра'!$F$3:$G$52,2,0),VLOOKUP(J92,'[1]Науч.спец-ФГОС-кафедра'!$B$3:$G$52,6,0)))</f>
        <v>05.16.04</v>
      </c>
      <c r="F92" s="6" t="s">
        <v>230</v>
      </c>
      <c r="G92" s="6" t="s">
        <v>90</v>
      </c>
      <c r="H92" s="6" t="s">
        <v>231</v>
      </c>
      <c r="I92" s="6" t="s">
        <v>231</v>
      </c>
      <c r="J92" s="13" t="str">
        <f>IF(B92="ФГТ",VLOOKUP(F92,'[1]Науч.спец-ФГОС-кафедра'!$A$1:$B$52,2,0),VLOOKUP(F92,'[1]ФГОС ВПО-ФГОС ВО'!$A$2:$B$129,2,0))</f>
        <v>Технологии материалов</v>
      </c>
      <c r="K92" s="31" t="s">
        <v>232</v>
      </c>
      <c r="L92" s="14">
        <v>2021</v>
      </c>
      <c r="M92" s="14">
        <f t="shared" ca="1" si="9"/>
        <v>4</v>
      </c>
      <c r="N92" s="2" t="str">
        <f>VLOOKUP(P92,[1]Кафедры!$A$2:$E$499,5,0)</f>
        <v>ИММиМ</v>
      </c>
      <c r="O92" s="2" t="s">
        <v>137</v>
      </c>
      <c r="P92" s="14">
        <v>24</v>
      </c>
      <c r="Q92" s="2" t="str">
        <f>VLOOKUP(P92,[1]Кафедры!$A$2:$D$499,3,0)</f>
        <v>ЛПиМ</v>
      </c>
      <c r="R92" s="2" t="str">
        <f>VLOOKUP(P92,[1]Кафедры!$A$2:$D$499,4,0)</f>
        <v>Феоктистов Н.А.</v>
      </c>
      <c r="S92" s="6" t="s">
        <v>38</v>
      </c>
      <c r="T92" s="6"/>
      <c r="U92" s="2"/>
      <c r="V92" s="17">
        <v>44440</v>
      </c>
      <c r="W92" s="2" t="s">
        <v>40</v>
      </c>
      <c r="X92" s="17">
        <f t="shared" si="10"/>
        <v>45900</v>
      </c>
      <c r="Y92" s="2" t="str">
        <f>IFERROR(IF(B92="ФГОС ВО",VLOOKUP(E92,'[1]Науч.спец-ФГОС-кафедра'!$G$3:$H$52,2,0),VLOOKUP(F92,'[1]Науч.спец-ФГОС-кафедра'!$A$3:$H$52,8,0)),"")</f>
        <v>Технические</v>
      </c>
      <c r="Z92" s="18">
        <v>3</v>
      </c>
      <c r="AA92" s="12" t="str">
        <f>IF(B92="ФГОС 3++",VLOOKUP(F92,'[1]Справочник ФГОС ВО'!$C$2:$K$126,9,0),"")</f>
        <v/>
      </c>
      <c r="AB92" s="20"/>
      <c r="AC92" s="6" t="str">
        <f>IF(AND(G92="асп",B92="ФГОС ВО"),VLOOKUP(K92,'[1]Науч.спец-ФГОС-кафедра'!$F$2:$S$52,14,0),"")</f>
        <v>2.6.3</v>
      </c>
      <c r="AD92" s="14">
        <f t="shared" si="11"/>
        <v>2025</v>
      </c>
      <c r="AE92" s="14"/>
      <c r="AF92" s="6"/>
    </row>
    <row r="93" spans="1:32" ht="26.45" customHeight="1">
      <c r="A93" s="5" t="str">
        <f t="shared" si="6"/>
        <v>22.00.00</v>
      </c>
      <c r="B93" s="6" t="s">
        <v>88</v>
      </c>
      <c r="C93" s="7" t="str">
        <f t="shared" si="7"/>
        <v>17.03.21</v>
      </c>
      <c r="D93" s="8">
        <f t="shared" si="8"/>
        <v>5</v>
      </c>
      <c r="E93" s="9" t="str">
        <f>IFERROR(VLOOKUP(F93,'[1]ФГОС ВПО-ФГОС ВО'!$A$2:$C$111,3,0),IF(B93="ФГОС ВО",VLOOKUP([1]Группы!K93,'[1]Науч.спец-ФГОС-кафедра'!$F$3:$G$52,2,0),VLOOKUP(J93,'[1]Науч.спец-ФГОС-кафедра'!$B$3:$G$52,6,0)))</f>
        <v>05.16.02
05.16.07</v>
      </c>
      <c r="F93" s="6" t="s">
        <v>230</v>
      </c>
      <c r="G93" s="6" t="s">
        <v>90</v>
      </c>
      <c r="H93" s="6" t="s">
        <v>233</v>
      </c>
      <c r="I93" s="6" t="s">
        <v>233</v>
      </c>
      <c r="J93" s="13" t="str">
        <f>IF(B93="ФГТ",VLOOKUP(F93,'[1]Науч.спец-ФГОС-кафедра'!$A$1:$B$52,2,0),VLOOKUP(F93,'[1]ФГОС ВПО-ФГОС ВО'!$A$2:$B$129,2,0))</f>
        <v>Технологии материалов</v>
      </c>
      <c r="K93" s="31" t="s">
        <v>234</v>
      </c>
      <c r="L93" s="14">
        <v>2021</v>
      </c>
      <c r="M93" s="14">
        <f t="shared" ca="1" si="9"/>
        <v>4</v>
      </c>
      <c r="N93" s="2" t="str">
        <f>VLOOKUP(P93,[1]Кафедры!$A$2:$E$499,5,0)</f>
        <v>ИММиМ</v>
      </c>
      <c r="O93" s="2" t="s">
        <v>55</v>
      </c>
      <c r="P93" s="14">
        <v>64</v>
      </c>
      <c r="Q93" s="2" t="str">
        <f>VLOOKUP(P93,[1]Кафедры!$A$2:$D$499,3,0)</f>
        <v>МиХТ</v>
      </c>
      <c r="R93" s="2" t="str">
        <f>VLOOKUP(P93,[1]Кафедры!$A$2:$D$499,4,0)</f>
        <v>Харченко А.С.</v>
      </c>
      <c r="S93" s="6" t="s">
        <v>73</v>
      </c>
      <c r="T93" s="6"/>
      <c r="U93" s="2"/>
      <c r="V93" s="17">
        <v>44470</v>
      </c>
      <c r="W93" s="2" t="s">
        <v>57</v>
      </c>
      <c r="X93" s="17">
        <f t="shared" si="10"/>
        <v>46265</v>
      </c>
      <c r="Y93" s="2" t="str">
        <f>IFERROR(IF(B93="ФГОС ВО",VLOOKUP(E93,'[1]Науч.спец-ФГОС-кафедра'!$G$3:$H$52,2,0),VLOOKUP(F93,'[1]Науч.спец-ФГОС-кафедра'!$A$3:$H$52,8,0)),"")</f>
        <v>Технические</v>
      </c>
      <c r="Z93" s="18">
        <v>1</v>
      </c>
      <c r="AA93" s="12" t="str">
        <f>IF(B93="ФГОС 3++",VLOOKUP(F93,'[1]Справочник ФГОС ВО'!$C$2:$K$126,9,0),"")</f>
        <v/>
      </c>
      <c r="AB93" s="20"/>
      <c r="AC93" s="6" t="str">
        <f>IF(AND(G93="асп",B93="ФГОС ВО"),VLOOKUP(K93,'[1]Науч.спец-ФГОС-кафедра'!$F$2:$S$52,14,0),"")</f>
        <v>2.6.2</v>
      </c>
      <c r="AD93" s="14">
        <f t="shared" si="11"/>
        <v>2026</v>
      </c>
      <c r="AE93" s="14"/>
      <c r="AF93" s="6"/>
    </row>
    <row r="94" spans="1:32" ht="39.6" customHeight="1">
      <c r="A94" s="5" t="str">
        <f t="shared" si="6"/>
        <v>22.00.00</v>
      </c>
      <c r="B94" s="6" t="s">
        <v>88</v>
      </c>
      <c r="C94" s="7" t="str">
        <f t="shared" si="7"/>
        <v>17.03.21</v>
      </c>
      <c r="D94" s="8">
        <f t="shared" si="8"/>
        <v>5</v>
      </c>
      <c r="E94" s="9" t="str">
        <f>IFERROR(VLOOKUP(F94,'[1]ФГОС ВПО-ФГОС ВО'!$A$2:$C$111,3,0),IF(B94="ФГОС ВО",VLOOKUP([1]Группы!K94,'[1]Науч.спец-ФГОС-кафедра'!$F$3:$G$52,2,0),VLOOKUP(J94,'[1]Науч.спец-ФГОС-кафедра'!$B$3:$G$52,6,0)))</f>
        <v>05.16.02
05.16.07</v>
      </c>
      <c r="F94" s="6" t="s">
        <v>230</v>
      </c>
      <c r="G94" s="6" t="s">
        <v>90</v>
      </c>
      <c r="H94" s="6" t="s">
        <v>235</v>
      </c>
      <c r="I94" s="6" t="s">
        <v>235</v>
      </c>
      <c r="J94" s="13" t="str">
        <f>IF(B94="ФГТ",VLOOKUP(F94,'[1]Науч.спец-ФГОС-кафедра'!$A$1:$B$52,2,0),VLOOKUP(F94,'[1]ФГОС ВПО-ФГОС ВО'!$A$2:$B$129,2,0))</f>
        <v>Технологии материалов</v>
      </c>
      <c r="K94" s="31" t="s">
        <v>234</v>
      </c>
      <c r="L94" s="14">
        <v>2021</v>
      </c>
      <c r="M94" s="14">
        <f t="shared" ca="1" si="9"/>
        <v>4</v>
      </c>
      <c r="N94" s="2" t="str">
        <f>VLOOKUP(P94,[1]Кафедры!$A$2:$E$499,5,0)</f>
        <v>ИММиМ</v>
      </c>
      <c r="O94" s="2" t="s">
        <v>137</v>
      </c>
      <c r="P94" s="14">
        <v>64</v>
      </c>
      <c r="Q94" s="2" t="str">
        <f>VLOOKUP(P94,[1]Кафедры!$A$2:$D$499,3,0)</f>
        <v>МиХТ</v>
      </c>
      <c r="R94" s="2" t="str">
        <f>VLOOKUP(P94,[1]Кафедры!$A$2:$D$499,4,0)</f>
        <v>Харченко А.С.</v>
      </c>
      <c r="S94" s="6" t="s">
        <v>38</v>
      </c>
      <c r="T94" s="6"/>
      <c r="U94" s="2"/>
      <c r="V94" s="17">
        <v>44440</v>
      </c>
      <c r="W94" s="2" t="s">
        <v>40</v>
      </c>
      <c r="X94" s="17">
        <f t="shared" si="10"/>
        <v>45900</v>
      </c>
      <c r="Y94" s="2" t="str">
        <f>IFERROR(IF(B94="ФГОС ВО",VLOOKUP(E94,'[1]Науч.спец-ФГОС-кафедра'!$G$3:$H$52,2,0),VLOOKUP(F94,'[1]Науч.спец-ФГОС-кафедра'!$A$3:$H$52,8,0)),"")</f>
        <v>Технические</v>
      </c>
      <c r="Z94" s="18">
        <v>5</v>
      </c>
      <c r="AA94" s="12" t="str">
        <f>IF(B94="ФГОС 3++",VLOOKUP(F94,'[1]Справочник ФГОС ВО'!$C$2:$K$126,9,0),"")</f>
        <v/>
      </c>
      <c r="AB94" s="20"/>
      <c r="AC94" s="6" t="str">
        <f>IF(AND(G94="асп",B94="ФГОС ВО"),VLOOKUP(K94,'[1]Науч.спец-ФГОС-кафедра'!$F$2:$S$52,14,0),"")</f>
        <v>2.6.2</v>
      </c>
      <c r="AD94" s="14">
        <f t="shared" si="11"/>
        <v>2025</v>
      </c>
      <c r="AE94" s="14"/>
      <c r="AF94" s="6"/>
    </row>
    <row r="95" spans="1:32" ht="13.9" customHeight="1">
      <c r="A95" s="5" t="str">
        <f t="shared" si="6"/>
        <v>22.00.00</v>
      </c>
      <c r="B95" s="6" t="s">
        <v>88</v>
      </c>
      <c r="C95" s="7" t="str">
        <f t="shared" si="7"/>
        <v>17.03.21</v>
      </c>
      <c r="D95" s="8">
        <f t="shared" si="8"/>
        <v>5</v>
      </c>
      <c r="E95" s="9" t="str">
        <f>IFERROR(VLOOKUP(F95,'[1]ФГОС ВПО-ФГОС ВО'!$A$2:$C$111,3,0),IF(B95="ФГОС ВО",VLOOKUP([1]Группы!K95,'[1]Науч.спец-ФГОС-кафедра'!$F$3:$G$52,2,0),VLOOKUP(J95,'[1]Науч.спец-ФГОС-кафедра'!$B$3:$G$52,6,0)))</f>
        <v>05.16.05</v>
      </c>
      <c r="F95" s="6" t="s">
        <v>230</v>
      </c>
      <c r="G95" s="6" t="s">
        <v>90</v>
      </c>
      <c r="H95" s="15" t="s">
        <v>236</v>
      </c>
      <c r="I95" s="15" t="s">
        <v>236</v>
      </c>
      <c r="J95" s="13" t="str">
        <f>IF(B95="ФГТ",VLOOKUP(F95,'[1]Науч.спец-ФГОС-кафедра'!$A$1:$B$52,2,0),VLOOKUP(F95,'[1]ФГОС ВПО-ФГОС ВО'!$A$2:$B$129,2,0))</f>
        <v>Технологии материалов</v>
      </c>
      <c r="K95" s="31" t="s">
        <v>218</v>
      </c>
      <c r="L95" s="14">
        <v>2021</v>
      </c>
      <c r="M95" s="14">
        <f t="shared" ca="1" si="9"/>
        <v>4</v>
      </c>
      <c r="N95" s="2" t="str">
        <f>VLOOKUP(P95,[1]Кафедры!$A$2:$E$499,5,0)</f>
        <v>ИММиМ</v>
      </c>
      <c r="O95" s="2" t="s">
        <v>137</v>
      </c>
      <c r="P95" s="14">
        <v>28</v>
      </c>
      <c r="Q95" s="2" t="str">
        <f>VLOOKUP(P95,[1]Кафедры!$A$2:$D$499,3,0)</f>
        <v>ТОМ</v>
      </c>
      <c r="R95" s="2" t="str">
        <f>VLOOKUP(P95,[1]Кафедры!$A$2:$D$499,4,0)</f>
        <v>Моллер А.Б.</v>
      </c>
      <c r="S95" s="6" t="s">
        <v>38</v>
      </c>
      <c r="T95" s="6"/>
      <c r="U95" s="2"/>
      <c r="V95" s="17">
        <v>44440</v>
      </c>
      <c r="W95" s="2" t="s">
        <v>40</v>
      </c>
      <c r="X95" s="17">
        <f t="shared" si="10"/>
        <v>45900</v>
      </c>
      <c r="Y95" s="2" t="str">
        <f>IFERROR(IF(B95="ФГОС ВО",VLOOKUP(E95,'[1]Науч.спец-ФГОС-кафедра'!$G$3:$H$52,2,0),VLOOKUP(F95,'[1]Науч.спец-ФГОС-кафедра'!$A$3:$H$52,8,0)),"")</f>
        <v>Технические</v>
      </c>
      <c r="Z95" s="18">
        <v>7</v>
      </c>
      <c r="AA95" s="12" t="str">
        <f>IF(B95="ФГОС 3++",VLOOKUP(F95,'[1]Справочник ФГОС ВО'!$C$2:$K$126,9,0),"")</f>
        <v/>
      </c>
      <c r="AB95" s="20"/>
      <c r="AC95" s="6" t="str">
        <f>IF(AND(G95="асп",B95="ФГОС ВО"),VLOOKUP(K95,'[1]Науч.спец-ФГОС-кафедра'!$F$2:$S$52,14,0),"")</f>
        <v>2.6.4</v>
      </c>
      <c r="AD95" s="14">
        <f t="shared" si="11"/>
        <v>2025</v>
      </c>
      <c r="AE95" s="14"/>
      <c r="AF95" s="6"/>
    </row>
    <row r="96" spans="1:32" ht="39.6" customHeight="1">
      <c r="A96" s="5" t="str">
        <f t="shared" si="6"/>
        <v>23.00.00</v>
      </c>
      <c r="B96" s="6" t="s">
        <v>88</v>
      </c>
      <c r="C96" s="7" t="str">
        <f t="shared" si="7"/>
        <v>26.02.20</v>
      </c>
      <c r="D96" s="8">
        <f t="shared" si="8"/>
        <v>4</v>
      </c>
      <c r="E96" s="9">
        <f>IFERROR(VLOOKUP(F96,'[1]ФГОС ВПО-ФГОС ВО'!$A$2:$C$111,3,0),IF(B96="ФГОС ВО",VLOOKUP([1]Группы!K96,'[1]Науч.спец-ФГОС-кафедра'!$F$3:$G$52,2,0),VLOOKUP(J96,'[1]Науч.спец-ФГОС-кафедра'!$B$3:$G$52,6,0)))</f>
        <v>190100</v>
      </c>
      <c r="F96" s="6" t="s">
        <v>237</v>
      </c>
      <c r="G96" s="6" t="s">
        <v>34</v>
      </c>
      <c r="H96" s="11" t="s">
        <v>238</v>
      </c>
      <c r="I96" s="11" t="s">
        <v>239</v>
      </c>
      <c r="J96" s="13" t="str">
        <f>IF(B96="ФГТ",VLOOKUP(F96,'[1]Науч.спец-ФГОС-кафедра'!$A$1:$B$52,2,0),VLOOKUP(F96,'[1]ФГОС ВПО-ФГОС ВО'!$A$2:$B$129,2,0))</f>
        <v>Наземные транспортно-технологические комплексы</v>
      </c>
      <c r="K96" s="30" t="s">
        <v>240</v>
      </c>
      <c r="L96" s="14">
        <v>2020</v>
      </c>
      <c r="M96" s="14">
        <f t="shared" ca="1" si="9"/>
        <v>5</v>
      </c>
      <c r="N96" s="2" t="str">
        <f>VLOOKUP(P96,[1]Кафедры!$A$2:$E$499,5,0)</f>
        <v>ИГДиТ</v>
      </c>
      <c r="O96" s="2" t="s">
        <v>55</v>
      </c>
      <c r="P96" s="14">
        <v>12</v>
      </c>
      <c r="Q96" s="2" t="str">
        <f>VLOOKUP(P96,[1]Кафедры!$A$2:$D$499,3,0)</f>
        <v>ГМиТТК</v>
      </c>
      <c r="R96" s="2" t="str">
        <f>VLOOKUP(P96,[1]Кафедры!$A$2:$D$499,4,0)</f>
        <v>Курочкин А.И.</v>
      </c>
      <c r="S96" s="6" t="s">
        <v>73</v>
      </c>
      <c r="T96" s="6"/>
      <c r="U96" s="2"/>
      <c r="V96" s="17">
        <v>44105</v>
      </c>
      <c r="W96" s="2" t="s">
        <v>57</v>
      </c>
      <c r="X96" s="17">
        <f t="shared" si="10"/>
        <v>45900</v>
      </c>
      <c r="Y96" s="2" t="str">
        <f>IFERROR(IF(B96="ФГОС ВО",VLOOKUP(E96,'[1]Науч.спец-ФГОС-кафедра'!$G$3:$H$52,2,0),VLOOKUP(F96,'[1]Науч.спец-ФГОС-кафедра'!$A$3:$H$52,8,0)),"")</f>
        <v/>
      </c>
      <c r="Z96" s="18">
        <v>13</v>
      </c>
      <c r="AA96" s="12" t="str">
        <f>IF(B96="ФГОС 3++",VLOOKUP(F96,'[1]Справочник ФГОС ВО'!$C$2:$K$126,9,0),"")</f>
        <v/>
      </c>
      <c r="AB96" s="20"/>
      <c r="AC96" s="6" t="str">
        <f>IF(AND(G96="асп",B96="ФГОС ВО"),VLOOKUP(K96,'[1]Науч.спец-ФГОС-кафедра'!$F$2:$S$52,14,0),"")</f>
        <v/>
      </c>
      <c r="AD96" s="14">
        <f t="shared" si="11"/>
        <v>2025</v>
      </c>
      <c r="AE96" s="14"/>
      <c r="AF96" s="6"/>
    </row>
    <row r="97" spans="1:32" s="43" customFormat="1" ht="45">
      <c r="A97" s="5" t="str">
        <f t="shared" si="6"/>
        <v>23.00.00</v>
      </c>
      <c r="B97" s="6" t="s">
        <v>88</v>
      </c>
      <c r="C97" s="7" t="str">
        <f t="shared" si="7"/>
        <v>26.02.20</v>
      </c>
      <c r="D97" s="8">
        <f t="shared" si="8"/>
        <v>4</v>
      </c>
      <c r="E97" s="9">
        <f>IFERROR(VLOOKUP(F97,'[1]ФГОС ВПО-ФГОС ВО'!$A$2:$C$111,3,0),IF(B97="ФГОС ВО",VLOOKUP([1]Группы!K97,'[1]Науч.спец-ФГОС-кафедра'!$F$3:$G$52,2,0),VLOOKUP(J97,'[1]Науч.спец-ФГОС-кафедра'!$B$3:$G$52,6,0)))</f>
        <v>190109</v>
      </c>
      <c r="F97" s="6" t="s">
        <v>241</v>
      </c>
      <c r="G97" s="6" t="s">
        <v>64</v>
      </c>
      <c r="H97" s="6" t="s">
        <v>242</v>
      </c>
      <c r="I97" s="6" t="s">
        <v>243</v>
      </c>
      <c r="J97" s="13" t="str">
        <f>IF(B97="ФГТ",VLOOKUP(F97,'[1]Науч.спец-ФГОС-кафедра'!$A$1:$B$52,2,0),VLOOKUP(F97,'[1]ФГОС ВПО-ФГОС ВО'!$A$2:$B$129,2,0))</f>
        <v>Наземные транспортно-технологические средства</v>
      </c>
      <c r="K97" s="30" t="s">
        <v>244</v>
      </c>
      <c r="L97" s="14">
        <v>2020</v>
      </c>
      <c r="M97" s="14">
        <f t="shared" ca="1" si="9"/>
        <v>5</v>
      </c>
      <c r="N97" s="2" t="str">
        <f>VLOOKUP(P97,[1]Кафедры!$A$2:$E$499,5,0)</f>
        <v>ИГДиТ</v>
      </c>
      <c r="O97" s="2" t="s">
        <v>55</v>
      </c>
      <c r="P97" s="14">
        <v>12</v>
      </c>
      <c r="Q97" s="2" t="str">
        <f>VLOOKUP(P97,[1]Кафедры!$A$2:$D$499,3,0)</f>
        <v>ГМиТТК</v>
      </c>
      <c r="R97" s="2" t="str">
        <f>VLOOKUP(P97,[1]Кафедры!$A$2:$D$499,4,0)</f>
        <v>Курочкин А.И.</v>
      </c>
      <c r="S97" s="6" t="s">
        <v>73</v>
      </c>
      <c r="T97" s="6"/>
      <c r="U97" s="2"/>
      <c r="V97" s="17">
        <v>44105</v>
      </c>
      <c r="W97" s="2" t="s">
        <v>245</v>
      </c>
      <c r="X97" s="17">
        <f t="shared" si="10"/>
        <v>46265</v>
      </c>
      <c r="Y97" s="2" t="str">
        <f>IFERROR(IF(B97="ФГОС ВО",VLOOKUP(E97,'[1]Науч.спец-ФГОС-кафедра'!$G$3:$H$52,2,0),VLOOKUP(F97,'[1]Науч.спец-ФГОС-кафедра'!$A$3:$H$52,8,0)),"")</f>
        <v/>
      </c>
      <c r="Z97" s="18">
        <v>13</v>
      </c>
      <c r="AA97" s="12" t="str">
        <f>IF(B97="ФГОС 3++",VLOOKUP(F97,'[1]Справочник ФГОС ВО'!$C$2:$K$126,9,0),"")</f>
        <v/>
      </c>
      <c r="AB97" s="20"/>
      <c r="AC97" s="6" t="str">
        <f>IF(AND(G97="асп",B97="ФГОС ВО"),VLOOKUP(K97,'[1]Науч.спец-ФГОС-кафедра'!$F$2:$S$52,14,0),"")</f>
        <v/>
      </c>
      <c r="AD97" s="14">
        <f t="shared" si="11"/>
        <v>2026</v>
      </c>
      <c r="AE97" s="14"/>
      <c r="AF97" s="6"/>
    </row>
    <row r="98" spans="1:32" ht="45">
      <c r="A98" s="5" t="str">
        <f t="shared" si="6"/>
        <v>23.00.00</v>
      </c>
      <c r="B98" s="6" t="s">
        <v>32</v>
      </c>
      <c r="C98" s="7" t="str">
        <f t="shared" si="7"/>
        <v>17.03.21</v>
      </c>
      <c r="D98" s="8">
        <f t="shared" si="8"/>
        <v>5</v>
      </c>
      <c r="E98" s="9">
        <f>IFERROR(VLOOKUP(F98,'[1]ФГОС ВПО-ФГОС ВО'!$A$2:$C$111,3,0),IF(B98="ФГОС ВО",VLOOKUP([1]Группы!K98,'[1]Науч.спец-ФГОС-кафедра'!$F$3:$G$52,2,0),VLOOKUP(J98,'[1]Науч.спец-ФГОС-кафедра'!$B$3:$G$52,6,0)))</f>
        <v>190109</v>
      </c>
      <c r="F98" s="6" t="s">
        <v>241</v>
      </c>
      <c r="G98" s="6" t="s">
        <v>64</v>
      </c>
      <c r="H98" s="6" t="s">
        <v>246</v>
      </c>
      <c r="I98" s="6" t="s">
        <v>247</v>
      </c>
      <c r="J98" s="13" t="str">
        <f>IF(B98="ФГТ",VLOOKUP(F98,'[1]Науч.спец-ФГОС-кафедра'!$A$1:$B$52,2,0),VLOOKUP(F98,'[1]ФГОС ВПО-ФГОС ВО'!$A$2:$B$129,2,0))</f>
        <v>Наземные транспортно-технологические средства</v>
      </c>
      <c r="K98" s="31" t="s">
        <v>244</v>
      </c>
      <c r="L98" s="14">
        <v>2021</v>
      </c>
      <c r="M98" s="14">
        <f t="shared" ca="1" si="9"/>
        <v>4</v>
      </c>
      <c r="N98" s="2" t="str">
        <f>VLOOKUP(P98,[1]Кафедры!$A$2:$E$499,5,0)</f>
        <v>ИГДиТ</v>
      </c>
      <c r="O98" s="2" t="s">
        <v>183</v>
      </c>
      <c r="P98" s="14">
        <v>12</v>
      </c>
      <c r="Q98" s="2" t="str">
        <f>VLOOKUP(P98,[1]Кафедры!$A$2:$D$499,3,0)</f>
        <v>ГМиТТК</v>
      </c>
      <c r="R98" s="2" t="str">
        <f>VLOOKUP(P98,[1]Кафедры!$A$2:$D$499,4,0)</f>
        <v>Курочкин А.И.</v>
      </c>
      <c r="S98" s="6" t="s">
        <v>38</v>
      </c>
      <c r="T98" s="6"/>
      <c r="U98" s="2"/>
      <c r="V98" s="17">
        <v>44440</v>
      </c>
      <c r="W98" s="2" t="s">
        <v>49</v>
      </c>
      <c r="X98" s="17">
        <f t="shared" si="10"/>
        <v>46265</v>
      </c>
      <c r="Y98" s="2" t="str">
        <f>IFERROR(IF(B98="ФГОС ВО",VLOOKUP(E98,'[1]Науч.спец-ФГОС-кафедра'!$G$3:$H$52,2,0),VLOOKUP(F98,'[1]Науч.спец-ФГОС-кафедра'!$A$3:$H$52,8,0)),"")</f>
        <v/>
      </c>
      <c r="Z98" s="18">
        <v>9</v>
      </c>
      <c r="AA98" s="12" t="str">
        <f>IF(B98="ФГОС 3++",VLOOKUP(F98,'[1]Справочник ФГОС ВО'!$C$2:$K$126,9,0),"")</f>
        <v>Добавлена</v>
      </c>
      <c r="AB98" s="20"/>
      <c r="AC98" s="6" t="str">
        <f>IF(AND(G98="асп",B98="ФГОС ВО"),VLOOKUP(K98,'[1]Науч.спец-ФГОС-кафедра'!$F$2:$S$52,14,0),"")</f>
        <v/>
      </c>
      <c r="AD98" s="14">
        <f t="shared" si="11"/>
        <v>2026</v>
      </c>
      <c r="AE98" s="14" t="s">
        <v>78</v>
      </c>
      <c r="AF98" s="6"/>
    </row>
    <row r="99" spans="1:32" ht="30">
      <c r="A99" s="5" t="str">
        <f t="shared" si="6"/>
        <v>23.00.00</v>
      </c>
      <c r="B99" s="6" t="s">
        <v>32</v>
      </c>
      <c r="C99" s="7" t="str">
        <f t="shared" si="7"/>
        <v>27.02.19</v>
      </c>
      <c r="D99" s="8">
        <f t="shared" si="8"/>
        <v>2</v>
      </c>
      <c r="E99" s="9">
        <f>IFERROR(VLOOKUP(F99,'[1]ФГОС ВПО-ФГОС ВО'!$A$2:$C$111,3,0),IF(B99="ФГОС ВО",VLOOKUP([1]Группы!K99,'[1]Науч.спец-ФГОС-кафедра'!$F$3:$G$52,2,0),VLOOKUP(J99,'[1]Науч.спец-ФГОС-кафедра'!$B$3:$G$52,6,0)))</f>
        <v>190401</v>
      </c>
      <c r="F99" s="6" t="s">
        <v>248</v>
      </c>
      <c r="G99" s="11" t="s">
        <v>64</v>
      </c>
      <c r="H99" s="11" t="s">
        <v>249</v>
      </c>
      <c r="I99" s="11" t="s">
        <v>250</v>
      </c>
      <c r="J99" s="13" t="str">
        <f>IF(B99="ФГТ",VLOOKUP(F99,'[1]Науч.спец-ФГОС-кафедра'!$A$1:$B$52,2,0),VLOOKUP(F99,'[1]ФГОС ВПО-ФГОС ВО'!$A$2:$B$129,2,0))</f>
        <v>Эксплуатация железных дорог</v>
      </c>
      <c r="K99" s="31" t="s">
        <v>251</v>
      </c>
      <c r="L99" s="14">
        <v>2019</v>
      </c>
      <c r="M99" s="14">
        <f t="shared" ca="1" si="9"/>
        <v>6</v>
      </c>
      <c r="N99" s="2" t="str">
        <f>VLOOKUP(P99,[1]Кафедры!$A$2:$E$499,5,0)</f>
        <v>ИГДиТ</v>
      </c>
      <c r="O99" s="2" t="s">
        <v>55</v>
      </c>
      <c r="P99" s="14">
        <v>44</v>
      </c>
      <c r="Q99" s="2" t="str">
        <f>VLOOKUP(P99,[1]Кафедры!$A$2:$D$499,3,0)</f>
        <v>ЛиУТС</v>
      </c>
      <c r="R99" s="2" t="str">
        <f>VLOOKUP(P99,[1]Кафедры!$A$2:$D$499,4,0)</f>
        <v>Фридрихсон О.В.</v>
      </c>
      <c r="S99" s="6" t="s">
        <v>73</v>
      </c>
      <c r="T99" s="6"/>
      <c r="U99" s="16" t="s">
        <v>39</v>
      </c>
      <c r="V99" s="17">
        <v>43739</v>
      </c>
      <c r="W99" s="2" t="s">
        <v>245</v>
      </c>
      <c r="X99" s="17">
        <f t="shared" si="10"/>
        <v>45900</v>
      </c>
      <c r="Y99" s="2" t="str">
        <f>IFERROR(IF(B99="ФГОС ВО",VLOOKUP(E99,'[1]Науч.спец-ФГОС-кафедра'!$G$3:$H$52,2,0),VLOOKUP(F99,'[1]Науч.спец-ФГОС-кафедра'!$A$3:$H$52,8,0)),"")</f>
        <v/>
      </c>
      <c r="Z99" s="18">
        <v>18</v>
      </c>
      <c r="AA99" s="12" t="str">
        <f>IF(B99="ФГОС 3++",VLOOKUP(F99,'[1]Справочник ФГОС ВО'!$C$2:$K$126,9,0),"")</f>
        <v>Актуализировано</v>
      </c>
      <c r="AB99" s="20"/>
      <c r="AC99" s="6" t="str">
        <f>IF(AND(G99="асп",B99="ФГОС ВО"),VLOOKUP(K99,'[1]Науч.спец-ФГОС-кафедра'!$F$2:$S$52,14,0),"")</f>
        <v/>
      </c>
      <c r="AD99" s="14">
        <f t="shared" si="11"/>
        <v>2025</v>
      </c>
      <c r="AE99" s="14"/>
      <c r="AF99" s="6"/>
    </row>
    <row r="100" spans="1:32" ht="30">
      <c r="A100" s="5" t="str">
        <f t="shared" si="6"/>
        <v>23.00.00</v>
      </c>
      <c r="B100" s="6" t="s">
        <v>32</v>
      </c>
      <c r="C100" s="7" t="str">
        <f t="shared" si="7"/>
        <v>26.02.20</v>
      </c>
      <c r="D100" s="8">
        <f t="shared" si="8"/>
        <v>4</v>
      </c>
      <c r="E100" s="9">
        <f>IFERROR(VLOOKUP(F100,'[1]ФГОС ВПО-ФГОС ВО'!$A$2:$C$111,3,0),IF(B100="ФГОС ВО",VLOOKUP([1]Группы!K100,'[1]Науч.спец-ФГОС-кафедра'!$F$3:$G$52,2,0),VLOOKUP(J100,'[1]Науч.спец-ФГОС-кафедра'!$B$3:$G$52,6,0)))</f>
        <v>190401</v>
      </c>
      <c r="F100" s="6" t="s">
        <v>248</v>
      </c>
      <c r="G100" s="11" t="s">
        <v>64</v>
      </c>
      <c r="H100" s="11" t="s">
        <v>252</v>
      </c>
      <c r="I100" s="11" t="s">
        <v>253</v>
      </c>
      <c r="J100" s="13" t="str">
        <f>IF(B100="ФГТ",VLOOKUP(F100,'[1]Науч.спец-ФГОС-кафедра'!$A$1:$B$52,2,0),VLOOKUP(F100,'[1]ФГОС ВПО-ФГОС ВО'!$A$2:$B$129,2,0))</f>
        <v>Эксплуатация железных дорог</v>
      </c>
      <c r="K100" s="31" t="s">
        <v>251</v>
      </c>
      <c r="L100" s="14">
        <v>2020</v>
      </c>
      <c r="M100" s="14">
        <f t="shared" ca="1" si="9"/>
        <v>5</v>
      </c>
      <c r="N100" s="2" t="str">
        <f>VLOOKUP(P100,[1]Кафедры!$A$2:$E$499,5,0)</f>
        <v>ИГДиТ</v>
      </c>
      <c r="O100" s="2" t="s">
        <v>55</v>
      </c>
      <c r="P100" s="14">
        <v>44</v>
      </c>
      <c r="Q100" s="2" t="str">
        <f>VLOOKUP(P100,[1]Кафедры!$A$2:$D$499,3,0)</f>
        <v>ЛиУТС</v>
      </c>
      <c r="R100" s="2" t="str">
        <f>VLOOKUP(P100,[1]Кафедры!$A$2:$D$499,4,0)</f>
        <v>Фридрихсон О.В.</v>
      </c>
      <c r="S100" s="6" t="s">
        <v>73</v>
      </c>
      <c r="T100" s="6"/>
      <c r="U100" s="16" t="s">
        <v>39</v>
      </c>
      <c r="V100" s="17">
        <v>44105</v>
      </c>
      <c r="W100" s="2" t="s">
        <v>245</v>
      </c>
      <c r="X100" s="17">
        <f t="shared" si="10"/>
        <v>46265</v>
      </c>
      <c r="Y100" s="2" t="str">
        <f>IFERROR(IF(B100="ФГОС ВО",VLOOKUP(E100,'[1]Науч.спец-ФГОС-кафедра'!$G$3:$H$52,2,0),VLOOKUP(F100,'[1]Науч.спец-ФГОС-кафедра'!$A$3:$H$52,8,0)),"")</f>
        <v/>
      </c>
      <c r="Z100" s="18">
        <v>11</v>
      </c>
      <c r="AA100" s="12" t="str">
        <f>IF(B100="ФГОС 3++",VLOOKUP(F100,'[1]Справочник ФГОС ВО'!$C$2:$K$126,9,0),"")</f>
        <v>Актуализировано</v>
      </c>
      <c r="AB100" s="20"/>
      <c r="AC100" s="6" t="str">
        <f>IF(AND(G100="асп",B100="ФГОС ВО"),VLOOKUP(K100,'[1]Науч.спец-ФГОС-кафедра'!$F$2:$S$52,14,0),"")</f>
        <v/>
      </c>
      <c r="AD100" s="14">
        <f t="shared" si="11"/>
        <v>2026</v>
      </c>
      <c r="AE100" s="14"/>
      <c r="AF100" s="6"/>
    </row>
    <row r="101" spans="1:32" ht="30">
      <c r="A101" s="5" t="str">
        <f t="shared" si="6"/>
        <v>23.00.00</v>
      </c>
      <c r="B101" s="6" t="s">
        <v>32</v>
      </c>
      <c r="C101" s="7" t="str">
        <f t="shared" si="7"/>
        <v>26.02.20</v>
      </c>
      <c r="D101" s="8">
        <f t="shared" si="8"/>
        <v>4</v>
      </c>
      <c r="E101" s="9">
        <f>IFERROR(VLOOKUP(F101,'[1]ФГОС ВПО-ФГОС ВО'!$A$2:$C$111,3,0),IF(B101="ФГОС ВО",VLOOKUP([1]Группы!K101,'[1]Науч.спец-ФГОС-кафедра'!$F$3:$G$52,2,0),VLOOKUP(J101,'[1]Науч.спец-ФГОС-кафедра'!$B$3:$G$52,6,0)))</f>
        <v>190401</v>
      </c>
      <c r="F101" s="6" t="s">
        <v>248</v>
      </c>
      <c r="G101" s="6" t="s">
        <v>64</v>
      </c>
      <c r="H101" s="6" t="s">
        <v>254</v>
      </c>
      <c r="I101" s="6" t="s">
        <v>254</v>
      </c>
      <c r="J101" s="13" t="str">
        <f>IF(B101="ФГТ",VLOOKUP(F101,'[1]Науч.спец-ФГОС-кафедра'!$A$1:$B$52,2,0),VLOOKUP(F101,'[1]ФГОС ВПО-ФГОС ВО'!$A$2:$B$129,2,0))</f>
        <v>Эксплуатация железных дорог</v>
      </c>
      <c r="K101" s="31" t="s">
        <v>251</v>
      </c>
      <c r="L101" s="14">
        <v>2020</v>
      </c>
      <c r="M101" s="14">
        <f t="shared" ca="1" si="9"/>
        <v>5</v>
      </c>
      <c r="N101" s="2" t="str">
        <f>VLOOKUP(P101,[1]Кафедры!$A$2:$E$499,5,0)</f>
        <v>ИГДиТ</v>
      </c>
      <c r="O101" s="2" t="s">
        <v>183</v>
      </c>
      <c r="P101" s="14">
        <v>44</v>
      </c>
      <c r="Q101" s="2" t="str">
        <f>VLOOKUP(P101,[1]Кафедры!$A$2:$D$499,3,0)</f>
        <v>ЛиУТС</v>
      </c>
      <c r="R101" s="2" t="str">
        <f>VLOOKUP(P101,[1]Кафедры!$A$2:$D$499,4,0)</f>
        <v>Фридрихсон О.В.</v>
      </c>
      <c r="S101" s="6" t="s">
        <v>38</v>
      </c>
      <c r="T101" s="6"/>
      <c r="U101" s="16" t="s">
        <v>39</v>
      </c>
      <c r="V101" s="17">
        <v>44075</v>
      </c>
      <c r="W101" s="2" t="s">
        <v>49</v>
      </c>
      <c r="X101" s="17">
        <f t="shared" si="10"/>
        <v>45900</v>
      </c>
      <c r="Y101" s="2" t="str">
        <f>IFERROR(IF(B101="ФГОС ВО",VLOOKUP(E101,'[1]Науч.спец-ФГОС-кафедра'!$G$3:$H$52,2,0),VLOOKUP(F101,'[1]Науч.спец-ФГОС-кафедра'!$A$3:$H$52,8,0)),"")</f>
        <v/>
      </c>
      <c r="Z101" s="18">
        <v>11</v>
      </c>
      <c r="AA101" s="12" t="str">
        <f>IF(B101="ФГОС 3++",VLOOKUP(F101,'[1]Справочник ФГОС ВО'!$C$2:$K$126,9,0),"")</f>
        <v>Актуализировано</v>
      </c>
      <c r="AB101" s="20"/>
      <c r="AC101" s="6" t="str">
        <f>IF(AND(G101="асп",B101="ФГОС ВО"),VLOOKUP(K101,'[1]Науч.спец-ФГОС-кафедра'!$F$2:$S$52,14,0),"")</f>
        <v/>
      </c>
      <c r="AD101" s="14">
        <f t="shared" si="11"/>
        <v>2025</v>
      </c>
      <c r="AE101" s="14"/>
      <c r="AF101" s="6"/>
    </row>
    <row r="102" spans="1:32" ht="30">
      <c r="A102" s="5" t="str">
        <f t="shared" si="6"/>
        <v>23.00.00</v>
      </c>
      <c r="B102" s="6" t="s">
        <v>32</v>
      </c>
      <c r="C102" s="7" t="str">
        <f t="shared" si="7"/>
        <v>17.03.21</v>
      </c>
      <c r="D102" s="8">
        <f t="shared" si="8"/>
        <v>5</v>
      </c>
      <c r="E102" s="9">
        <f>IFERROR(VLOOKUP(F102,'[1]ФГОС ВПО-ФГОС ВО'!$A$2:$C$111,3,0),IF(B102="ФГОС ВО",VLOOKUP([1]Группы!K102,'[1]Науч.спец-ФГОС-кафедра'!$F$3:$G$52,2,0),VLOOKUP(J102,'[1]Науч.спец-ФГОС-кафедра'!$B$3:$G$52,6,0)))</f>
        <v>190401</v>
      </c>
      <c r="F102" s="6" t="s">
        <v>248</v>
      </c>
      <c r="G102" s="11" t="s">
        <v>64</v>
      </c>
      <c r="H102" s="11" t="s">
        <v>255</v>
      </c>
      <c r="I102" s="11" t="s">
        <v>255</v>
      </c>
      <c r="J102" s="13" t="str">
        <f>IF(B102="ФГТ",VLOOKUP(F102,'[1]Науч.спец-ФГОС-кафедра'!$A$1:$B$52,2,0),VLOOKUP(F102,'[1]ФГОС ВПО-ФГОС ВО'!$A$2:$B$129,2,0))</f>
        <v>Эксплуатация железных дорог</v>
      </c>
      <c r="K102" s="31" t="s">
        <v>251</v>
      </c>
      <c r="L102" s="14">
        <v>2021</v>
      </c>
      <c r="M102" s="14">
        <f t="shared" ca="1" si="9"/>
        <v>4</v>
      </c>
      <c r="N102" s="2" t="str">
        <f>VLOOKUP(P102,[1]Кафедры!$A$2:$E$499,5,0)</f>
        <v>ИГДиТ</v>
      </c>
      <c r="O102" s="2" t="s">
        <v>55</v>
      </c>
      <c r="P102" s="14">
        <v>44</v>
      </c>
      <c r="Q102" s="2" t="str">
        <f>VLOOKUP(P102,[1]Кафедры!$A$2:$D$499,3,0)</f>
        <v>ЛиУТС</v>
      </c>
      <c r="R102" s="2" t="str">
        <f>VLOOKUP(P102,[1]Кафедры!$A$2:$D$499,4,0)</f>
        <v>Фридрихсон О.В.</v>
      </c>
      <c r="S102" s="6" t="s">
        <v>73</v>
      </c>
      <c r="T102" s="6"/>
      <c r="U102" s="2"/>
      <c r="V102" s="17">
        <v>44470</v>
      </c>
      <c r="W102" s="2" t="s">
        <v>245</v>
      </c>
      <c r="X102" s="17">
        <f t="shared" si="10"/>
        <v>46630</v>
      </c>
      <c r="Y102" s="2" t="str">
        <f>IFERROR(IF(B102="ФГОС ВО",VLOOKUP(E102,'[1]Науч.спец-ФГОС-кафедра'!$G$3:$H$52,2,0),VLOOKUP(F102,'[1]Науч.спец-ФГОС-кафедра'!$A$3:$H$52,8,0)),"")</f>
        <v/>
      </c>
      <c r="Z102" s="18">
        <v>30</v>
      </c>
      <c r="AA102" s="12" t="str">
        <f>IF(B102="ФГОС 3++",VLOOKUP(F102,'[1]Справочник ФГОС ВО'!$C$2:$K$126,9,0),"")</f>
        <v>Актуализировано</v>
      </c>
      <c r="AB102" s="20"/>
      <c r="AC102" s="6" t="str">
        <f>IF(AND(G102="асп",B102="ФГОС ВО"),VLOOKUP(K102,'[1]Науч.спец-ФГОС-кафедра'!$F$2:$S$52,14,0),"")</f>
        <v/>
      </c>
      <c r="AD102" s="14">
        <f t="shared" si="11"/>
        <v>2027</v>
      </c>
      <c r="AE102" s="14" t="s">
        <v>78</v>
      </c>
      <c r="AF102" s="6"/>
    </row>
    <row r="103" spans="1:32" ht="30">
      <c r="A103" s="5" t="str">
        <f t="shared" si="6"/>
        <v>23.00.00</v>
      </c>
      <c r="B103" s="6" t="s">
        <v>32</v>
      </c>
      <c r="C103" s="7" t="str">
        <f t="shared" si="7"/>
        <v>17.03.21</v>
      </c>
      <c r="D103" s="8">
        <f t="shared" si="8"/>
        <v>5</v>
      </c>
      <c r="E103" s="9">
        <f>IFERROR(VLOOKUP(F103,'[1]ФГОС ВПО-ФГОС ВО'!$A$2:$C$111,3,0),IF(B103="ФГОС ВО",VLOOKUP([1]Группы!K103,'[1]Науч.спец-ФГОС-кафедра'!$F$3:$G$52,2,0),VLOOKUP(J103,'[1]Науч.спец-ФГОС-кафедра'!$B$3:$G$52,6,0)))</f>
        <v>190401</v>
      </c>
      <c r="F103" s="6" t="s">
        <v>248</v>
      </c>
      <c r="G103" s="6" t="s">
        <v>64</v>
      </c>
      <c r="H103" s="6" t="s">
        <v>256</v>
      </c>
      <c r="I103" s="6" t="s">
        <v>256</v>
      </c>
      <c r="J103" s="13" t="str">
        <f>IF(B103="ФГТ",VLOOKUP(F103,'[1]Науч.спец-ФГОС-кафедра'!$A$1:$B$52,2,0),VLOOKUP(F103,'[1]ФГОС ВПО-ФГОС ВО'!$A$2:$B$129,2,0))</f>
        <v>Эксплуатация железных дорог</v>
      </c>
      <c r="K103" s="31" t="s">
        <v>251</v>
      </c>
      <c r="L103" s="14">
        <v>2021</v>
      </c>
      <c r="M103" s="14">
        <f t="shared" ca="1" si="9"/>
        <v>4</v>
      </c>
      <c r="N103" s="2" t="str">
        <f>VLOOKUP(P103,[1]Кафедры!$A$2:$E$499,5,0)</f>
        <v>ИГДиТ</v>
      </c>
      <c r="O103" s="2" t="s">
        <v>183</v>
      </c>
      <c r="P103" s="14">
        <v>44</v>
      </c>
      <c r="Q103" s="2" t="str">
        <f>VLOOKUP(P103,[1]Кафедры!$A$2:$D$499,3,0)</f>
        <v>ЛиУТС</v>
      </c>
      <c r="R103" s="2" t="str">
        <f>VLOOKUP(P103,[1]Кафедры!$A$2:$D$499,4,0)</f>
        <v>Фридрихсон О.В.</v>
      </c>
      <c r="S103" s="6" t="s">
        <v>38</v>
      </c>
      <c r="T103" s="6"/>
      <c r="U103" s="2"/>
      <c r="V103" s="17">
        <v>44440</v>
      </c>
      <c r="W103" s="2" t="s">
        <v>49</v>
      </c>
      <c r="X103" s="17">
        <f t="shared" si="10"/>
        <v>46265</v>
      </c>
      <c r="Y103" s="2" t="str">
        <f>IFERROR(IF(B103="ФГОС ВО",VLOOKUP(E103,'[1]Науч.спец-ФГОС-кафедра'!$G$3:$H$52,2,0),VLOOKUP(F103,'[1]Науч.спец-ФГОС-кафедра'!$A$3:$H$52,8,0)),"")</f>
        <v/>
      </c>
      <c r="Z103" s="18">
        <v>15</v>
      </c>
      <c r="AA103" s="12" t="str">
        <f>IF(B103="ФГОС 3++",VLOOKUP(F103,'[1]Справочник ФГОС ВО'!$C$2:$K$126,9,0),"")</f>
        <v>Актуализировано</v>
      </c>
      <c r="AB103" s="20"/>
      <c r="AC103" s="6" t="str">
        <f>IF(AND(G103="асп",B103="ФГОС ВО"),VLOOKUP(K103,'[1]Науч.спец-ФГОС-кафедра'!$F$2:$S$52,14,0),"")</f>
        <v/>
      </c>
      <c r="AD103" s="14">
        <f t="shared" si="11"/>
        <v>2026</v>
      </c>
      <c r="AE103" s="14" t="s">
        <v>78</v>
      </c>
      <c r="AF103" s="6"/>
    </row>
    <row r="104" spans="1:32" ht="30">
      <c r="A104" s="5" t="str">
        <f t="shared" si="6"/>
        <v>27.00.00</v>
      </c>
      <c r="B104" s="6" t="s">
        <v>32</v>
      </c>
      <c r="C104" s="7" t="str">
        <f t="shared" si="7"/>
        <v>17.03.21</v>
      </c>
      <c r="D104" s="8">
        <f t="shared" si="8"/>
        <v>5</v>
      </c>
      <c r="E104" s="9">
        <f>IFERROR(VLOOKUP(F104,'[1]ФГОС ВПО-ФГОС ВО'!$A$2:$C$111,3,0),IF(B104="ФГОС ВО",VLOOKUP([1]Группы!K104,'[1]Науч.спец-ФГОС-кафедра'!$F$3:$G$52,2,0),VLOOKUP(J104,'[1]Науч.спец-ФГОС-кафедра'!$B$3:$G$52,6,0)))</f>
        <v>221700</v>
      </c>
      <c r="F104" s="6" t="s">
        <v>257</v>
      </c>
      <c r="G104" s="6" t="s">
        <v>34</v>
      </c>
      <c r="H104" s="32" t="s">
        <v>258</v>
      </c>
      <c r="I104" s="32" t="s">
        <v>258</v>
      </c>
      <c r="J104" s="13" t="str">
        <f>IF(B104="ФГТ",VLOOKUP(F104,'[1]Науч.спец-ФГОС-кафедра'!$A$1:$B$52,2,0),VLOOKUP(F104,'[1]ФГОС ВПО-ФГОС ВО'!$A$2:$B$129,2,0))</f>
        <v>Стандартизация и метрология</v>
      </c>
      <c r="K104" s="13" t="s">
        <v>259</v>
      </c>
      <c r="L104" s="14">
        <v>2021</v>
      </c>
      <c r="M104" s="14">
        <f t="shared" ca="1" si="9"/>
        <v>4</v>
      </c>
      <c r="N104" s="2" t="str">
        <f>VLOOKUP(P104,[1]Кафедры!$A$2:$E$499,5,0)</f>
        <v>ИЕиС</v>
      </c>
      <c r="O104" s="2" t="s">
        <v>37</v>
      </c>
      <c r="P104" s="14">
        <v>61</v>
      </c>
      <c r="Q104" s="2" t="str">
        <f>VLOOKUP(P104,[1]Кафедры!$A$2:$D$499,3,0)</f>
        <v>ТССА</v>
      </c>
      <c r="R104" s="2" t="str">
        <f>VLOOKUP(P104,[1]Кафедры!$A$2:$D$499,4,0)</f>
        <v>Мезин И.Ю.</v>
      </c>
      <c r="S104" s="6" t="s">
        <v>38</v>
      </c>
      <c r="T104" s="6"/>
      <c r="U104" s="16" t="s">
        <v>39</v>
      </c>
      <c r="V104" s="17">
        <v>44440</v>
      </c>
      <c r="W104" s="2" t="s">
        <v>40</v>
      </c>
      <c r="X104" s="17">
        <f t="shared" si="10"/>
        <v>45900</v>
      </c>
      <c r="Y104" s="2" t="str">
        <f>IFERROR(IF(B104="ФГОС ВО",VLOOKUP(E104,'[1]Науч.спец-ФГОС-кафедра'!$G$3:$H$52,2,0),VLOOKUP(F104,'[1]Науч.спец-ФГОС-кафедра'!$A$3:$H$52,8,0)),"")</f>
        <v/>
      </c>
      <c r="Z104" s="18">
        <v>14</v>
      </c>
      <c r="AA104" s="12" t="str">
        <f>IF(B104="ФГОС 3++",VLOOKUP(F104,'[1]Справочник ФГОС ВО'!$C$2:$K$126,9,0),"")</f>
        <v>Добавлена</v>
      </c>
      <c r="AB104" s="20"/>
      <c r="AC104" s="6" t="str">
        <f>IF(AND(G104="асп",B104="ФГОС ВО"),VLOOKUP(K104,'[1]Науч.спец-ФГОС-кафедра'!$F$2:$S$52,14,0),"")</f>
        <v/>
      </c>
      <c r="AD104" s="14">
        <f t="shared" si="11"/>
        <v>2025</v>
      </c>
      <c r="AE104" s="14"/>
      <c r="AF104" s="6"/>
    </row>
    <row r="105" spans="1:32" ht="45">
      <c r="A105" s="5" t="str">
        <f t="shared" si="6"/>
        <v>27.00.00</v>
      </c>
      <c r="B105" s="6" t="s">
        <v>88</v>
      </c>
      <c r="C105" s="7" t="str">
        <f t="shared" si="7"/>
        <v>26.02.20</v>
      </c>
      <c r="D105" s="8">
        <f t="shared" si="8"/>
        <v>4</v>
      </c>
      <c r="E105" s="9">
        <f>IFERROR(VLOOKUP(F105,'[1]ФГОС ВПО-ФГОС ВО'!$A$2:$C$111,3,0),IF(B105="ФГОС ВО",VLOOKUP([1]Группы!K105,'[1]Науч.спец-ФГОС-кафедра'!$F$3:$G$52,2,0),VLOOKUP(J105,'[1]Науч.спец-ФГОС-кафедра'!$B$3:$G$52,6,0)))</f>
        <v>220400</v>
      </c>
      <c r="F105" s="6" t="s">
        <v>260</v>
      </c>
      <c r="G105" s="6" t="s">
        <v>34</v>
      </c>
      <c r="H105" s="11" t="s">
        <v>261</v>
      </c>
      <c r="I105" s="11" t="s">
        <v>262</v>
      </c>
      <c r="J105" s="13" t="str">
        <f>IF(B105="ФГТ",VLOOKUP(F105,'[1]Науч.спец-ФГОС-кафедра'!$A$1:$B$52,2,0),VLOOKUP(F105,'[1]ФГОС ВПО-ФГОС ВО'!$A$2:$B$129,2,0))</f>
        <v>Управление в технических системах</v>
      </c>
      <c r="K105" s="31" t="s">
        <v>263</v>
      </c>
      <c r="L105" s="14">
        <v>2020</v>
      </c>
      <c r="M105" s="14">
        <f t="shared" ca="1" si="9"/>
        <v>5</v>
      </c>
      <c r="N105" s="2" t="str">
        <f>VLOOKUP(P105,[1]Кафедры!$A$2:$E$499,5,0)</f>
        <v>ИЭиАС</v>
      </c>
      <c r="O105" s="2" t="s">
        <v>55</v>
      </c>
      <c r="P105" s="14">
        <v>2</v>
      </c>
      <c r="Q105" s="2" t="str">
        <f>VLOOKUP(P105,[1]Кафедры!$A$2:$D$499,3,0)</f>
        <v>АСУ</v>
      </c>
      <c r="R105" s="2" t="str">
        <f>VLOOKUP(P105,[1]Кафедры!$A$2:$D$499,4,0)</f>
        <v>Андреев С.М.</v>
      </c>
      <c r="S105" s="6" t="s">
        <v>73</v>
      </c>
      <c r="T105" s="6"/>
      <c r="U105" s="2"/>
      <c r="V105" s="17">
        <v>44105</v>
      </c>
      <c r="W105" s="2" t="s">
        <v>57</v>
      </c>
      <c r="X105" s="17">
        <f t="shared" si="10"/>
        <v>45900</v>
      </c>
      <c r="Y105" s="2" t="str">
        <f>IFERROR(IF(B105="ФГОС ВО",VLOOKUP(E105,'[1]Науч.спец-ФГОС-кафедра'!$G$3:$H$52,2,0),VLOOKUP(F105,'[1]Науч.спец-ФГОС-кафедра'!$A$3:$H$52,8,0)),"")</f>
        <v/>
      </c>
      <c r="Z105" s="18">
        <v>22</v>
      </c>
      <c r="AA105" s="12" t="str">
        <f>IF(B105="ФГОС 3++",VLOOKUP(F105,'[1]Справочник ФГОС ВО'!$C$2:$K$126,9,0),"")</f>
        <v/>
      </c>
      <c r="AB105" s="20"/>
      <c r="AC105" s="6" t="str">
        <f>IF(AND(G105="асп",B105="ФГОС ВО"),VLOOKUP(K105,'[1]Науч.спец-ФГОС-кафедра'!$F$2:$S$52,14,0),"")</f>
        <v/>
      </c>
      <c r="AD105" s="14">
        <f t="shared" si="11"/>
        <v>2025</v>
      </c>
      <c r="AE105" s="14"/>
      <c r="AF105" s="6"/>
    </row>
    <row r="106" spans="1:32" ht="45">
      <c r="A106" s="5" t="str">
        <f t="shared" si="6"/>
        <v>27.00.00</v>
      </c>
      <c r="B106" s="6" t="s">
        <v>32</v>
      </c>
      <c r="C106" s="7" t="str">
        <f t="shared" si="7"/>
        <v>17.03.21</v>
      </c>
      <c r="D106" s="8">
        <f t="shared" si="8"/>
        <v>5</v>
      </c>
      <c r="E106" s="9">
        <f>IFERROR(VLOOKUP(F106,'[1]ФГОС ВПО-ФГОС ВО'!$A$2:$C$111,3,0),IF(B106="ФГОС ВО",VLOOKUP([1]Группы!K106,'[1]Науч.спец-ФГОС-кафедра'!$F$3:$G$52,2,0),VLOOKUP(J106,'[1]Науч.спец-ФГОС-кафедра'!$B$3:$G$52,6,0)))</f>
        <v>220400</v>
      </c>
      <c r="F106" s="6" t="s">
        <v>260</v>
      </c>
      <c r="G106" s="6" t="s">
        <v>34</v>
      </c>
      <c r="H106" s="15" t="s">
        <v>264</v>
      </c>
      <c r="I106" s="15" t="s">
        <v>264</v>
      </c>
      <c r="J106" s="13" t="str">
        <f>IF(B106="ФГТ",VLOOKUP(F106,'[1]Науч.спец-ФГОС-кафедра'!$A$1:$B$52,2,0),VLOOKUP(F106,'[1]ФГОС ВПО-ФГОС ВО'!$A$2:$B$129,2,0))</f>
        <v>Управление в технических системах</v>
      </c>
      <c r="K106" s="31" t="s">
        <v>263</v>
      </c>
      <c r="L106" s="14">
        <v>2021</v>
      </c>
      <c r="M106" s="14">
        <f t="shared" ca="1" si="9"/>
        <v>4</v>
      </c>
      <c r="N106" s="2" t="str">
        <f>VLOOKUP(P106,[1]Кафедры!$A$2:$E$499,5,0)</f>
        <v>ИЭиАС</v>
      </c>
      <c r="O106" s="2" t="s">
        <v>77</v>
      </c>
      <c r="P106" s="14">
        <v>2</v>
      </c>
      <c r="Q106" s="2" t="str">
        <f>VLOOKUP(P106,[1]Кафедры!$A$2:$D$499,3,0)</f>
        <v>АСУ</v>
      </c>
      <c r="R106" s="2" t="str">
        <f>VLOOKUP(P106,[1]Кафедры!$A$2:$D$499,4,0)</f>
        <v>Андреев С.М.</v>
      </c>
      <c r="S106" s="6" t="s">
        <v>38</v>
      </c>
      <c r="T106" s="6"/>
      <c r="U106" s="16" t="s">
        <v>39</v>
      </c>
      <c r="V106" s="17">
        <v>44440</v>
      </c>
      <c r="W106" s="2" t="s">
        <v>40</v>
      </c>
      <c r="X106" s="17">
        <f t="shared" si="10"/>
        <v>45900</v>
      </c>
      <c r="Y106" s="2" t="str">
        <f>IFERROR(IF(B106="ФГОС ВО",VLOOKUP(E106,'[1]Науч.спец-ФГОС-кафедра'!$G$3:$H$52,2,0),VLOOKUP(F106,'[1]Науч.спец-ФГОС-кафедра'!$A$3:$H$52,8,0)),"")</f>
        <v/>
      </c>
      <c r="Z106" s="18">
        <v>18</v>
      </c>
      <c r="AA106" s="12" t="str">
        <f>IF(B106="ФГОС 3++",VLOOKUP(F106,'[1]Справочник ФГОС ВО'!$C$2:$K$126,9,0),"")</f>
        <v>Добавлена+алгоритмы</v>
      </c>
      <c r="AB106" s="20"/>
      <c r="AC106" s="6" t="str">
        <f>IF(AND(G106="асп",B106="ФГОС ВО"),VLOOKUP(K106,'[1]Науч.спец-ФГОС-кафедра'!$F$2:$S$52,14,0),"")</f>
        <v/>
      </c>
      <c r="AD106" s="14">
        <f t="shared" si="11"/>
        <v>2025</v>
      </c>
      <c r="AE106" s="14"/>
      <c r="AF106" s="14" t="s">
        <v>78</v>
      </c>
    </row>
    <row r="107" spans="1:32" ht="30">
      <c r="A107" s="5" t="str">
        <f t="shared" si="6"/>
        <v>28.00.00</v>
      </c>
      <c r="B107" s="6" t="s">
        <v>32</v>
      </c>
      <c r="C107" s="7" t="str">
        <f t="shared" si="7"/>
        <v>17.03.21</v>
      </c>
      <c r="D107" s="8">
        <f t="shared" si="8"/>
        <v>5</v>
      </c>
      <c r="E107" s="9" t="str">
        <f>IFERROR(VLOOKUP(F107,'[1]ФГОС ВПО-ФГОС ВО'!$A$2:$C$111,3,0),IF(B107="ФГОС ВО",VLOOKUP([1]Группы!K107,'[1]Науч.спец-ФГОС-кафедра'!$F$3:$G$52,2,0),VLOOKUP(J107,'[1]Науч.спец-ФГОС-кафедра'!$B$3:$G$52,6,0)))</f>
        <v xml:space="preserve"> </v>
      </c>
      <c r="F107" s="6" t="s">
        <v>265</v>
      </c>
      <c r="G107" s="6" t="s">
        <v>34</v>
      </c>
      <c r="H107" s="11" t="s">
        <v>266</v>
      </c>
      <c r="I107" s="11" t="s">
        <v>267</v>
      </c>
      <c r="J107" s="13" t="str">
        <f>IF(B107="ФГТ",VLOOKUP(F107,'[1]Науч.спец-ФГОС-кафедра'!$A$1:$B$52,2,0),VLOOKUP(F107,'[1]ФГОС ВПО-ФГОС ВО'!$A$2:$B$129,2,0))</f>
        <v>Наноматериалы</v>
      </c>
      <c r="K107" s="13" t="s">
        <v>268</v>
      </c>
      <c r="L107" s="14">
        <v>2021</v>
      </c>
      <c r="M107" s="14">
        <f t="shared" ca="1" si="9"/>
        <v>4</v>
      </c>
      <c r="N107" s="2" t="str">
        <f>VLOOKUP(P107,[1]Кафедры!$A$2:$E$499,5,0)</f>
        <v>ИММиМ</v>
      </c>
      <c r="O107" s="2" t="s">
        <v>137</v>
      </c>
      <c r="P107" s="14">
        <v>28</v>
      </c>
      <c r="Q107" s="2" t="str">
        <f>VLOOKUP(P107,[1]Кафедры!$A$2:$D$499,3,0)</f>
        <v>ТОМ</v>
      </c>
      <c r="R107" s="2" t="str">
        <f>VLOOKUP(P107,[1]Кафедры!$A$2:$D$499,4,0)</f>
        <v>Моллер А.Б.</v>
      </c>
      <c r="S107" s="6" t="s">
        <v>38</v>
      </c>
      <c r="T107" s="6"/>
      <c r="U107" s="1"/>
      <c r="V107" s="17">
        <v>44440</v>
      </c>
      <c r="W107" s="2" t="s">
        <v>40</v>
      </c>
      <c r="X107" s="17">
        <f t="shared" si="10"/>
        <v>45900</v>
      </c>
      <c r="Y107" s="2" t="str">
        <f>IFERROR(IF(B107="ФГОС ВО",VLOOKUP(E107,'[1]Науч.спец-ФГОС-кафедра'!$G$3:$H$52,2,0),VLOOKUP(F107,'[1]Науч.спец-ФГОС-кафедра'!$A$3:$H$52,8,0)),"")</f>
        <v/>
      </c>
      <c r="Z107" s="18">
        <v>13</v>
      </c>
      <c r="AA107" s="12" t="str">
        <f>IF(B107="ФГОС 3++",VLOOKUP(F107,'[1]Справочник ФГОС ВО'!$C$2:$K$126,9,0),"")</f>
        <v>Актуализировано</v>
      </c>
      <c r="AB107" s="20"/>
      <c r="AC107" s="6" t="str">
        <f>IF(AND(G107="асп",B107="ФГОС ВО"),VLOOKUP(K107,'[1]Науч.спец-ФГОС-кафедра'!$F$2:$S$52,14,0),"")</f>
        <v/>
      </c>
      <c r="AD107" s="14">
        <f t="shared" si="11"/>
        <v>2025</v>
      </c>
      <c r="AE107" s="14" t="s">
        <v>78</v>
      </c>
      <c r="AF107" s="6"/>
    </row>
    <row r="108" spans="1:32" ht="45">
      <c r="A108" s="5" t="str">
        <f t="shared" si="6"/>
        <v>29.00.00</v>
      </c>
      <c r="B108" s="6" t="s">
        <v>32</v>
      </c>
      <c r="C108" s="7" t="str">
        <f t="shared" si="7"/>
        <v>17.03.21</v>
      </c>
      <c r="D108" s="8">
        <f t="shared" si="8"/>
        <v>5</v>
      </c>
      <c r="E108" s="9">
        <f>IFERROR(VLOOKUP(F108,'[1]ФГОС ВПО-ФГОС ВО'!$A$2:$C$111,3,0),IF(B108="ФГОС ВО",VLOOKUP([1]Группы!K108,'[1]Науч.спец-ФГОС-кафедра'!$F$3:$G$52,2,0),VLOOKUP(J108,'[1]Науч.спец-ФГОС-кафедра'!$B$3:$G$52,6,0)))</f>
        <v>261400</v>
      </c>
      <c r="F108" s="6" t="s">
        <v>269</v>
      </c>
      <c r="G108" s="6" t="s">
        <v>34</v>
      </c>
      <c r="H108" s="6" t="s">
        <v>270</v>
      </c>
      <c r="I108" s="6" t="s">
        <v>270</v>
      </c>
      <c r="J108" s="13" t="str">
        <f>IF(B108="ФГТ",VLOOKUP(F108,'[1]Науч.спец-ФГОС-кафедра'!$A$1:$B$52,2,0),VLOOKUP(F108,'[1]ФГОС ВПО-ФГОС ВО'!$A$2:$B$129,2,0))</f>
        <v>Технология художественной обработки материалов</v>
      </c>
      <c r="K108" s="31" t="s">
        <v>271</v>
      </c>
      <c r="L108" s="14">
        <v>2021</v>
      </c>
      <c r="M108" s="14">
        <f t="shared" ca="1" si="9"/>
        <v>4</v>
      </c>
      <c r="N108" s="2" t="str">
        <f>VLOOKUP(P108,[1]Кафедры!$A$2:$E$499,5,0)</f>
        <v>ИСАиИ</v>
      </c>
      <c r="O108" s="2" t="s">
        <v>48</v>
      </c>
      <c r="P108" s="14">
        <v>67</v>
      </c>
      <c r="Q108" s="2" t="str">
        <f>VLOOKUP(P108,[1]Кафедры!$A$2:$D$499,3,0)</f>
        <v>ХОМ</v>
      </c>
      <c r="R108" s="2" t="str">
        <f>VLOOKUP(P108,[1]Кафедры!$A$2:$D$499,4,0)</f>
        <v>Гаврицков С.А.</v>
      </c>
      <c r="S108" s="6" t="s">
        <v>38</v>
      </c>
      <c r="T108" s="6"/>
      <c r="U108" s="16" t="s">
        <v>39</v>
      </c>
      <c r="V108" s="17">
        <v>44440</v>
      </c>
      <c r="W108" s="2" t="s">
        <v>40</v>
      </c>
      <c r="X108" s="17">
        <f t="shared" si="10"/>
        <v>45900</v>
      </c>
      <c r="Y108" s="2" t="str">
        <f>IFERROR(IF(B108="ФГОС ВО",VLOOKUP(E108,'[1]Науч.спец-ФГОС-кафедра'!$G$3:$H$52,2,0),VLOOKUP(F108,'[1]Науч.спец-ФГОС-кафедра'!$A$3:$H$52,8,0)),"")</f>
        <v/>
      </c>
      <c r="Z108" s="44">
        <v>18</v>
      </c>
      <c r="AA108" s="12" t="str">
        <f>IF(B108="ФГОС 3++",VLOOKUP(F108,'[1]Справочник ФГОС ВО'!$C$2:$K$126,9,0),"")</f>
        <v>Актуализировано</v>
      </c>
      <c r="AB108" s="20"/>
      <c r="AC108" s="6" t="str">
        <f>IF(AND(G108="асп",B108="ФГОС ВО"),VLOOKUP(K108,'[1]Науч.спец-ФГОС-кафедра'!$F$2:$S$52,14,0),"")</f>
        <v/>
      </c>
      <c r="AD108" s="14">
        <f t="shared" si="11"/>
        <v>2025</v>
      </c>
      <c r="AE108" s="14"/>
      <c r="AF108" s="6"/>
    </row>
    <row r="109" spans="1:32" ht="30">
      <c r="A109" s="5" t="str">
        <f t="shared" si="6"/>
        <v>29.00.00</v>
      </c>
      <c r="B109" s="6" t="s">
        <v>32</v>
      </c>
      <c r="C109" s="7" t="str">
        <f t="shared" si="7"/>
        <v>17.03.21</v>
      </c>
      <c r="D109" s="8">
        <f t="shared" si="8"/>
        <v>5</v>
      </c>
      <c r="E109" s="9">
        <f>IFERROR(VLOOKUP(F109,'[1]ФГОС ВПО-ФГОС ВО'!$A$2:$C$111,3,0),IF(B109="ФГОС ВО",VLOOKUP([1]Группы!K109,'[1]Науч.спец-ФГОС-кафедра'!$F$3:$G$52,2,0),VLOOKUP(J109,'[1]Науч.спец-ФГОС-кафедра'!$B$3:$G$52,6,0)))</f>
        <v>262200</v>
      </c>
      <c r="F109" s="6" t="s">
        <v>272</v>
      </c>
      <c r="G109" s="6" t="s">
        <v>34</v>
      </c>
      <c r="H109" s="6" t="s">
        <v>273</v>
      </c>
      <c r="I109" s="6" t="s">
        <v>273</v>
      </c>
      <c r="J109" s="13" t="str">
        <f>IF(B109="ФГТ",VLOOKUP(F109,'[1]Науч.спец-ФГОС-кафедра'!$A$1:$B$52,2,0),VLOOKUP(F109,'[1]ФГОС ВПО-ФГОС ВО'!$A$2:$B$129,2,0))</f>
        <v>Конструирование изделий легкой промышленности</v>
      </c>
      <c r="K109" s="31" t="s">
        <v>274</v>
      </c>
      <c r="L109" s="14">
        <v>2021</v>
      </c>
      <c r="M109" s="14">
        <f t="shared" ca="1" si="9"/>
        <v>4</v>
      </c>
      <c r="N109" s="2" t="str">
        <f>VLOOKUP(P109,[1]Кафедры!$A$2:$E$499,5,0)</f>
        <v>ИСАиИ</v>
      </c>
      <c r="O109" s="2" t="s">
        <v>48</v>
      </c>
      <c r="P109" s="14">
        <v>14</v>
      </c>
      <c r="Q109" s="2" t="str">
        <f>VLOOKUP(P109,[1]Кафедры!$A$2:$D$499,3,0)</f>
        <v>Дизайна</v>
      </c>
      <c r="R109" s="2" t="str">
        <f>VLOOKUP(P109,[1]Кафедры!$A$2:$D$499,4,0)</f>
        <v>Григорьев А.Д.</v>
      </c>
      <c r="S109" s="6" t="s">
        <v>38</v>
      </c>
      <c r="T109" s="6"/>
      <c r="U109" s="16" t="s">
        <v>39</v>
      </c>
      <c r="V109" s="17">
        <v>44440</v>
      </c>
      <c r="W109" s="2" t="s">
        <v>40</v>
      </c>
      <c r="X109" s="17">
        <f t="shared" si="10"/>
        <v>45900</v>
      </c>
      <c r="Y109" s="2" t="str">
        <f>IFERROR(IF(B109="ФГОС ВО",VLOOKUP(E109,'[1]Науч.спец-ФГОС-кафедра'!$G$3:$H$52,2,0),VLOOKUP(F109,'[1]Науч.спец-ФГОС-кафедра'!$A$3:$H$52,8,0)),"")</f>
        <v/>
      </c>
      <c r="Z109" s="18">
        <v>15</v>
      </c>
      <c r="AA109" s="12" t="str">
        <f>IF(B109="ФГОС 3++",VLOOKUP(F109,'[1]Справочник ФГОС ВО'!$C$2:$K$126,9,0),"")</f>
        <v>Актуализировано</v>
      </c>
      <c r="AB109" s="20"/>
      <c r="AC109" s="6" t="str">
        <f>IF(AND(G109="асп",B109="ФГОС ВО"),VLOOKUP(K109,'[1]Науч.спец-ФГОС-кафедра'!$F$2:$S$52,14,0),"")</f>
        <v/>
      </c>
      <c r="AD109" s="14">
        <f t="shared" si="11"/>
        <v>2025</v>
      </c>
      <c r="AE109" s="14"/>
      <c r="AF109" s="6"/>
    </row>
    <row r="110" spans="1:32">
      <c r="A110" s="5" t="str">
        <f t="shared" si="6"/>
        <v>37.00.00</v>
      </c>
      <c r="B110" s="6" t="s">
        <v>88</v>
      </c>
      <c r="C110" s="7" t="str">
        <f t="shared" si="7"/>
        <v>26.02.20</v>
      </c>
      <c r="D110" s="8">
        <f t="shared" si="8"/>
        <v>4</v>
      </c>
      <c r="E110" s="9" t="str">
        <f>IFERROR(VLOOKUP(F110,'[1]ФГОС ВПО-ФГОС ВО'!$A$2:$C$111,3,0),IF(B110="ФГОС ВО",VLOOKUP([1]Группы!K110,'[1]Науч.спец-ФГОС-кафедра'!$F$3:$G$52,2,0),VLOOKUP(J110,'[1]Науч.спец-ФГОС-кафедра'!$B$3:$G$52,6,0)))</f>
        <v>030300</v>
      </c>
      <c r="F110" s="6" t="s">
        <v>275</v>
      </c>
      <c r="G110" s="6" t="s">
        <v>34</v>
      </c>
      <c r="H110" s="11" t="s">
        <v>276</v>
      </c>
      <c r="I110" s="11" t="s">
        <v>276</v>
      </c>
      <c r="J110" s="13" t="str">
        <f>IF(B110="ФГТ",VLOOKUP(F110,'[1]Науч.спец-ФГОС-кафедра'!$A$1:$B$52,2,0),VLOOKUP(F110,'[1]ФГОС ВПО-ФГОС ВО'!$A$2:$B$129,2,0))</f>
        <v>Психология</v>
      </c>
      <c r="K110" s="30" t="s">
        <v>277</v>
      </c>
      <c r="L110" s="14">
        <v>2020</v>
      </c>
      <c r="M110" s="14">
        <f t="shared" ca="1" si="9"/>
        <v>5</v>
      </c>
      <c r="N110" s="2" t="str">
        <f>VLOOKUP(P110,[1]Кафедры!$A$2:$E$499,5,0)</f>
        <v>ИГО</v>
      </c>
      <c r="O110" s="2" t="s">
        <v>55</v>
      </c>
      <c r="P110" s="14">
        <v>46</v>
      </c>
      <c r="Q110" s="2" t="str">
        <f>VLOOKUP(P110,[1]Кафедры!$A$2:$D$499,3,0)</f>
        <v>Психологии</v>
      </c>
      <c r="R110" s="2" t="str">
        <f>VLOOKUP(P110,[1]Кафедры!$A$2:$D$499,4,0)</f>
        <v>Степанова О.П.</v>
      </c>
      <c r="S110" s="6" t="s">
        <v>278</v>
      </c>
      <c r="T110" s="6"/>
      <c r="U110" s="2"/>
      <c r="V110" s="17">
        <v>44105</v>
      </c>
      <c r="W110" s="2" t="s">
        <v>57</v>
      </c>
      <c r="X110" s="17">
        <f t="shared" si="10"/>
        <v>45900</v>
      </c>
      <c r="Y110" s="2" t="str">
        <f>IFERROR(IF(B110="ФГОС ВО",VLOOKUP(E110,'[1]Науч.спец-ФГОС-кафедра'!$G$3:$H$52,2,0),VLOOKUP(F110,'[1]Науч.спец-ФГОС-кафедра'!$A$3:$H$52,8,0)),"")</f>
        <v/>
      </c>
      <c r="Z110" s="18">
        <v>24</v>
      </c>
      <c r="AA110" s="12" t="str">
        <f>IF(B110="ФГОС 3++",VLOOKUP(F110,'[1]Справочник ФГОС ВО'!$C$2:$K$126,9,0),"")</f>
        <v/>
      </c>
      <c r="AB110" s="20"/>
      <c r="AC110" s="6" t="str">
        <f>IF(AND(G110="асп",B110="ФГОС ВО"),VLOOKUP(K110,'[1]Науч.спец-ФГОС-кафедра'!$F$2:$S$52,14,0),"")</f>
        <v/>
      </c>
      <c r="AD110" s="14">
        <f t="shared" si="11"/>
        <v>2025</v>
      </c>
      <c r="AE110" s="14"/>
      <c r="AF110" s="6"/>
    </row>
    <row r="111" spans="1:32" ht="45">
      <c r="A111" s="5" t="str">
        <f t="shared" si="6"/>
        <v>37.00.00</v>
      </c>
      <c r="B111" s="6" t="s">
        <v>88</v>
      </c>
      <c r="C111" s="7" t="str">
        <f t="shared" si="7"/>
        <v>26.02.20</v>
      </c>
      <c r="D111" s="8">
        <f t="shared" si="8"/>
        <v>4</v>
      </c>
      <c r="E111" s="9" t="str">
        <f>IFERROR(VLOOKUP(F111,'[1]ФГОС ВПО-ФГОС ВО'!$A$2:$C$111,3,0),IF(B111="ФГОС ВО",VLOOKUP([1]Группы!K111,'[1]Науч.спец-ФГОС-кафедра'!$F$3:$G$52,2,0),VLOOKUP(J111,'[1]Науч.спец-ФГОС-кафедра'!$B$3:$G$52,6,0)))</f>
        <v>030301</v>
      </c>
      <c r="F111" s="6" t="s">
        <v>279</v>
      </c>
      <c r="G111" s="6" t="s">
        <v>64</v>
      </c>
      <c r="H111" s="6" t="s">
        <v>280</v>
      </c>
      <c r="I111" s="6" t="s">
        <v>280</v>
      </c>
      <c r="J111" s="13" t="str">
        <f>IF(B111="ФГТ",VLOOKUP(F111,'[1]Науч.спец-ФГОС-кафедра'!$A$1:$B$52,2,0),VLOOKUP(F111,'[1]ФГОС ВПО-ФГОС ВО'!$A$2:$B$129,2,0))</f>
        <v>Психология служебной деятельности</v>
      </c>
      <c r="K111" s="31" t="s">
        <v>281</v>
      </c>
      <c r="L111" s="14">
        <v>2020</v>
      </c>
      <c r="M111" s="14">
        <f t="shared" ca="1" si="9"/>
        <v>5</v>
      </c>
      <c r="N111" s="2" t="str">
        <f>VLOOKUP(P111,[1]Кафедры!$A$2:$E$499,5,0)</f>
        <v>ИГО</v>
      </c>
      <c r="O111" s="2" t="s">
        <v>282</v>
      </c>
      <c r="P111" s="14">
        <v>46</v>
      </c>
      <c r="Q111" s="2" t="str">
        <f>VLOOKUP(P111,[1]Кафедры!$A$2:$D$499,3,0)</f>
        <v>Психологии</v>
      </c>
      <c r="R111" s="2" t="str">
        <f>VLOOKUP(P111,[1]Кафедры!$A$2:$D$499,4,0)</f>
        <v>Степанова О.П.</v>
      </c>
      <c r="S111" s="6" t="s">
        <v>38</v>
      </c>
      <c r="T111" s="6"/>
      <c r="U111" s="2"/>
      <c r="V111" s="17">
        <v>44075</v>
      </c>
      <c r="W111" s="2" t="s">
        <v>49</v>
      </c>
      <c r="X111" s="17">
        <f t="shared" si="10"/>
        <v>45900</v>
      </c>
      <c r="Y111" s="2" t="str">
        <f>IFERROR(IF(B111="ФГОС ВО",VLOOKUP(E111,'[1]Науч.спец-ФГОС-кафедра'!$G$3:$H$52,2,0),VLOOKUP(F111,'[1]Науч.спец-ФГОС-кафедра'!$A$3:$H$52,8,0)),"")</f>
        <v/>
      </c>
      <c r="Z111" s="18">
        <v>14</v>
      </c>
      <c r="AA111" s="12" t="str">
        <f>IF(B111="ФГОС 3++",VLOOKUP(F111,'[1]Справочник ФГОС ВО'!$C$2:$K$126,9,0),"")</f>
        <v/>
      </c>
      <c r="AB111" s="20"/>
      <c r="AC111" s="6" t="str">
        <f>IF(AND(G111="асп",B111="ФГОС ВО"),VLOOKUP(K111,'[1]Науч.спец-ФГОС-кафедра'!$F$2:$S$52,14,0),"")</f>
        <v/>
      </c>
      <c r="AD111" s="14">
        <f t="shared" si="11"/>
        <v>2025</v>
      </c>
      <c r="AE111" s="14"/>
      <c r="AF111" s="6"/>
    </row>
    <row r="112" spans="1:32">
      <c r="A112" s="5" t="str">
        <f t="shared" si="6"/>
        <v>38.00.00</v>
      </c>
      <c r="B112" s="6" t="s">
        <v>88</v>
      </c>
      <c r="C112" s="7" t="str">
        <f t="shared" si="7"/>
        <v>26.02.20</v>
      </c>
      <c r="D112" s="8">
        <f t="shared" si="8"/>
        <v>4</v>
      </c>
      <c r="E112" s="9" t="str">
        <f>IFERROR(VLOOKUP(F112,'[1]ФГОС ВПО-ФГОС ВО'!$A$2:$C$111,3,0),IF(B112="ФГОС ВО",VLOOKUP([1]Группы!K112,'[1]Науч.спец-ФГОС-кафедра'!$F$3:$G$52,2,0),VLOOKUP(J112,'[1]Науч.спец-ФГОС-кафедра'!$B$3:$G$52,6,0)))</f>
        <v>080100</v>
      </c>
      <c r="F112" s="6" t="s">
        <v>283</v>
      </c>
      <c r="G112" s="11" t="s">
        <v>34</v>
      </c>
      <c r="H112" s="11" t="s">
        <v>284</v>
      </c>
      <c r="I112" s="11" t="s">
        <v>285</v>
      </c>
      <c r="J112" s="13" t="str">
        <f>IF(B112="ФГТ",VLOOKUP(F112,'[1]Науч.спец-ФГОС-кафедра'!$A$1:$B$52,2,0),VLOOKUP(F112,'[1]ФГОС ВПО-ФГОС ВО'!$A$2:$B$129,2,0))</f>
        <v>Экономика</v>
      </c>
      <c r="K112" s="30" t="s">
        <v>286</v>
      </c>
      <c r="L112" s="14">
        <v>2020</v>
      </c>
      <c r="M112" s="14">
        <f t="shared" ca="1" si="9"/>
        <v>5</v>
      </c>
      <c r="N112" s="2" t="str">
        <f>VLOOKUP(P112,[1]Кафедры!$A$2:$E$499,5,0)</f>
        <v>ИЭиУ</v>
      </c>
      <c r="O112" s="2" t="s">
        <v>55</v>
      </c>
      <c r="P112" s="14">
        <v>69</v>
      </c>
      <c r="Q112" s="2" t="str">
        <f>VLOOKUP(P112,[1]Кафедры!$A$2:$D$499,3,0)</f>
        <v>Экономики</v>
      </c>
      <c r="R112" s="2" t="str">
        <f>VLOOKUP(P112,[1]Кафедры!$A$2:$D$499,4,0)</f>
        <v>Васильева А.Г.</v>
      </c>
      <c r="S112" s="6" t="s">
        <v>278</v>
      </c>
      <c r="T112" s="6"/>
      <c r="U112" s="2"/>
      <c r="V112" s="17">
        <v>44105</v>
      </c>
      <c r="W112" s="2" t="s">
        <v>57</v>
      </c>
      <c r="X112" s="17">
        <f t="shared" si="10"/>
        <v>45900</v>
      </c>
      <c r="Y112" s="2" t="str">
        <f>IFERROR(IF(B112="ФГОС ВО",VLOOKUP(E112,'[1]Науч.спец-ФГОС-кафедра'!$G$3:$H$52,2,0),VLOOKUP(F112,'[1]Науч.спец-ФГОС-кафедра'!$A$3:$H$52,8,0)),"")</f>
        <v/>
      </c>
      <c r="Z112" s="18">
        <v>27</v>
      </c>
      <c r="AA112" s="12" t="str">
        <f>IF(B112="ФГОС 3++",VLOOKUP(F112,'[1]Справочник ФГОС ВО'!$C$2:$K$126,9,0),"")</f>
        <v/>
      </c>
      <c r="AB112" s="20"/>
      <c r="AC112" s="6" t="str">
        <f>IF(AND(G112="асп",B112="ФГОС ВО"),VLOOKUP(K112,'[1]Науч.спец-ФГОС-кафедра'!$F$2:$S$52,14,0),"")</f>
        <v/>
      </c>
      <c r="AD112" s="14">
        <f t="shared" si="11"/>
        <v>2025</v>
      </c>
      <c r="AE112" s="14"/>
      <c r="AF112" s="6"/>
    </row>
    <row r="113" spans="1:32">
      <c r="A113" s="5" t="str">
        <f t="shared" si="6"/>
        <v>38.00.00</v>
      </c>
      <c r="B113" s="6" t="s">
        <v>32</v>
      </c>
      <c r="C113" s="7" t="str">
        <f t="shared" si="7"/>
        <v>17.03.21</v>
      </c>
      <c r="D113" s="8">
        <f t="shared" si="8"/>
        <v>5</v>
      </c>
      <c r="E113" s="9" t="str">
        <f>IFERROR(VLOOKUP(F113,'[1]ФГОС ВПО-ФГОС ВО'!$A$2:$C$111,3,0),IF(B113="ФГОС ВО",VLOOKUP([1]Группы!K113,'[1]Науч.спец-ФГОС-кафедра'!$F$3:$G$52,2,0),VLOOKUP(J113,'[1]Науч.спец-ФГОС-кафедра'!$B$3:$G$52,6,0)))</f>
        <v>080100</v>
      </c>
      <c r="F113" s="6" t="s">
        <v>283</v>
      </c>
      <c r="G113" s="11" t="s">
        <v>34</v>
      </c>
      <c r="H113" s="15" t="s">
        <v>287</v>
      </c>
      <c r="I113" s="15" t="s">
        <v>287</v>
      </c>
      <c r="J113" s="13" t="str">
        <f>IF(B113="ФГТ",VLOOKUP(F113,'[1]Науч.спец-ФГОС-кафедра'!$A$1:$B$52,2,0),VLOOKUP(F113,'[1]ФГОС ВПО-ФГОС ВО'!$A$2:$B$129,2,0))</f>
        <v>Экономика</v>
      </c>
      <c r="K113" s="30" t="s">
        <v>288</v>
      </c>
      <c r="L113" s="14">
        <v>2021</v>
      </c>
      <c r="M113" s="14">
        <f t="shared" ca="1" si="9"/>
        <v>4</v>
      </c>
      <c r="N113" s="2" t="str">
        <f>VLOOKUP(P113,[1]Кафедры!$A$2:$E$499,5,0)</f>
        <v>ИЭиУ</v>
      </c>
      <c r="O113" s="2" t="s">
        <v>289</v>
      </c>
      <c r="P113" s="14">
        <v>69</v>
      </c>
      <c r="Q113" s="2" t="str">
        <f>VLOOKUP(P113,[1]Кафедры!$A$2:$D$499,3,0)</f>
        <v>Экономики</v>
      </c>
      <c r="R113" s="2" t="str">
        <f>VLOOKUP(P113,[1]Кафедры!$A$2:$D$499,4,0)</f>
        <v>Васильева А.Г.</v>
      </c>
      <c r="S113" s="6" t="s">
        <v>38</v>
      </c>
      <c r="T113" s="6"/>
      <c r="U113" s="2"/>
      <c r="V113" s="17">
        <v>44440</v>
      </c>
      <c r="W113" s="2" t="s">
        <v>40</v>
      </c>
      <c r="X113" s="17">
        <f t="shared" si="10"/>
        <v>45900</v>
      </c>
      <c r="Y113" s="2" t="str">
        <f>IFERROR(IF(B113="ФГОС ВО",VLOOKUP(E113,'[1]Науч.спец-ФГОС-кафедра'!$G$3:$H$52,2,0),VLOOKUP(F113,'[1]Науч.спец-ФГОС-кафедра'!$A$3:$H$52,8,0)),"")</f>
        <v/>
      </c>
      <c r="Z113" s="18">
        <v>11</v>
      </c>
      <c r="AA113" s="12" t="str">
        <f>IF(B113="ФГОС 3++",VLOOKUP(F113,'[1]Справочник ФГОС ВО'!$C$2:$K$126,9,0),"")</f>
        <v>Добавлена</v>
      </c>
      <c r="AB113" s="20"/>
      <c r="AC113" s="6" t="str">
        <f>IF(AND(G113="асп",B113="ФГОС ВО"),VLOOKUP(K113,'[1]Науч.спец-ФГОС-кафедра'!$F$2:$S$52,14,0),"")</f>
        <v/>
      </c>
      <c r="AD113" s="14">
        <f t="shared" si="11"/>
        <v>2025</v>
      </c>
      <c r="AE113" s="14"/>
      <c r="AF113" s="6"/>
    </row>
    <row r="114" spans="1:32">
      <c r="A114" s="5" t="str">
        <f t="shared" si="6"/>
        <v>38.00.00</v>
      </c>
      <c r="B114" s="6" t="s">
        <v>32</v>
      </c>
      <c r="C114" s="7" t="str">
        <f t="shared" si="7"/>
        <v>17.03.21</v>
      </c>
      <c r="D114" s="8">
        <f t="shared" si="8"/>
        <v>5</v>
      </c>
      <c r="E114" s="9" t="str">
        <f>IFERROR(VLOOKUP(F114,'[1]ФГОС ВПО-ФГОС ВО'!$A$2:$C$111,3,0),IF(B114="ФГОС ВО",VLOOKUP([1]Группы!K114,'[1]Науч.спец-ФГОС-кафедра'!$F$3:$G$52,2,0),VLOOKUP(J114,'[1]Науч.спец-ФГОС-кафедра'!$B$3:$G$52,6,0)))</f>
        <v>080100</v>
      </c>
      <c r="F114" s="6" t="s">
        <v>283</v>
      </c>
      <c r="G114" s="11" t="s">
        <v>34</v>
      </c>
      <c r="H114" s="6" t="s">
        <v>290</v>
      </c>
      <c r="I114" s="6" t="s">
        <v>290</v>
      </c>
      <c r="J114" s="13" t="str">
        <f>IF(B114="ФГТ",VLOOKUP(F114,'[1]Науч.спец-ФГОС-кафедра'!$A$1:$B$52,2,0),VLOOKUP(F114,'[1]ФГОС ВПО-ФГОС ВО'!$A$2:$B$129,2,0))</f>
        <v>Экономика</v>
      </c>
      <c r="K114" s="30" t="s">
        <v>291</v>
      </c>
      <c r="L114" s="14">
        <v>2021</v>
      </c>
      <c r="M114" s="14">
        <f t="shared" ca="1" si="9"/>
        <v>4</v>
      </c>
      <c r="N114" s="2" t="str">
        <f>VLOOKUP(P114,[1]Кафедры!$A$2:$E$499,5,0)</f>
        <v>ИЭиУ</v>
      </c>
      <c r="O114" s="2" t="s">
        <v>289</v>
      </c>
      <c r="P114" s="14">
        <v>69</v>
      </c>
      <c r="Q114" s="2" t="str">
        <f>VLOOKUP(P114,[1]Кафедры!$A$2:$D$499,3,0)</f>
        <v>Экономики</v>
      </c>
      <c r="R114" s="2" t="str">
        <f>VLOOKUP(P114,[1]Кафедры!$A$2:$D$499,4,0)</f>
        <v>Васильева А.Г.</v>
      </c>
      <c r="S114" s="6" t="s">
        <v>38</v>
      </c>
      <c r="T114" s="6"/>
      <c r="U114" s="2"/>
      <c r="V114" s="17">
        <v>44440</v>
      </c>
      <c r="W114" s="2" t="s">
        <v>40</v>
      </c>
      <c r="X114" s="17">
        <f t="shared" si="10"/>
        <v>45900</v>
      </c>
      <c r="Y114" s="2" t="str">
        <f>IFERROR(IF(B114="ФГОС ВО",VLOOKUP(E114,'[1]Науч.спец-ФГОС-кафедра'!$G$3:$H$52,2,0),VLOOKUP(F114,'[1]Науч.спец-ФГОС-кафедра'!$A$3:$H$52,8,0)),"")</f>
        <v/>
      </c>
      <c r="Z114" s="18">
        <v>27</v>
      </c>
      <c r="AA114" s="12" t="str">
        <f>IF(B114="ФГОС 3++",VLOOKUP(F114,'[1]Справочник ФГОС ВО'!$C$2:$K$126,9,0),"")</f>
        <v>Добавлена</v>
      </c>
      <c r="AB114" s="20"/>
      <c r="AC114" s="6" t="str">
        <f>IF(AND(G114="асп",B114="ФГОС ВО"),VLOOKUP(K114,'[1]Науч.спец-ФГОС-кафедра'!$F$2:$S$52,14,0),"")</f>
        <v/>
      </c>
      <c r="AD114" s="14">
        <f t="shared" si="11"/>
        <v>2025</v>
      </c>
      <c r="AE114" s="14"/>
      <c r="AF114" s="6"/>
    </row>
    <row r="115" spans="1:32">
      <c r="A115" s="5" t="str">
        <f t="shared" si="6"/>
        <v>38.00.00</v>
      </c>
      <c r="B115" s="6" t="s">
        <v>88</v>
      </c>
      <c r="C115" s="7" t="str">
        <f t="shared" si="7"/>
        <v>26.02.20</v>
      </c>
      <c r="D115" s="8">
        <f t="shared" si="8"/>
        <v>4</v>
      </c>
      <c r="E115" s="9" t="str">
        <f>IFERROR(VLOOKUP(F115,'[1]ФГОС ВПО-ФГОС ВО'!$A$2:$C$111,3,0),IF(B115="ФГОС ВО",VLOOKUP([1]Группы!K115,'[1]Науч.спец-ФГОС-кафедра'!$F$3:$G$52,2,0),VLOOKUP(J115,'[1]Науч.спец-ФГОС-кафедра'!$B$3:$G$52,6,0)))</f>
        <v>080200</v>
      </c>
      <c r="F115" s="6" t="s">
        <v>292</v>
      </c>
      <c r="G115" s="11" t="s">
        <v>34</v>
      </c>
      <c r="H115" s="11" t="s">
        <v>293</v>
      </c>
      <c r="I115" s="11" t="s">
        <v>293</v>
      </c>
      <c r="J115" s="13" t="str">
        <f>IF(B115="ФГТ",VLOOKUP(F115,'[1]Науч.спец-ФГОС-кафедра'!$A$1:$B$52,2,0),VLOOKUP(F115,'[1]ФГОС ВПО-ФГОС ВО'!$A$2:$B$129,2,0))</f>
        <v>Менеджмент</v>
      </c>
      <c r="K115" s="31" t="s">
        <v>294</v>
      </c>
      <c r="L115" s="14">
        <v>2020</v>
      </c>
      <c r="M115" s="14">
        <f t="shared" ca="1" si="9"/>
        <v>5</v>
      </c>
      <c r="N115" s="2" t="str">
        <f>VLOOKUP(P115,[1]Кафедры!$A$2:$E$499,5,0)</f>
        <v>ИЭиУ</v>
      </c>
      <c r="O115" s="2" t="s">
        <v>55</v>
      </c>
      <c r="P115" s="14">
        <v>29</v>
      </c>
      <c r="Q115" s="2" t="str">
        <f>VLOOKUP(P115,[1]Кафедры!$A$2:$D$499,3,0)</f>
        <v>МиГУ</v>
      </c>
      <c r="R115" s="2" t="str">
        <f>VLOOKUP(P115,[1]Кафедры!$A$2:$D$499,4,0)</f>
        <v>Назарова О.Л.</v>
      </c>
      <c r="S115" s="6" t="s">
        <v>278</v>
      </c>
      <c r="T115" s="6" t="s">
        <v>295</v>
      </c>
      <c r="U115" s="2"/>
      <c r="V115" s="17">
        <v>44105</v>
      </c>
      <c r="W115" s="2" t="s">
        <v>57</v>
      </c>
      <c r="X115" s="17">
        <f t="shared" si="10"/>
        <v>45900</v>
      </c>
      <c r="Y115" s="2" t="str">
        <f>IFERROR(IF(B115="ФГОС ВО",VLOOKUP(E115,'[1]Науч.спец-ФГОС-кафедра'!$G$3:$H$52,2,0),VLOOKUP(F115,'[1]Науч.спец-ФГОС-кафедра'!$A$3:$H$52,8,0)),"")</f>
        <v/>
      </c>
      <c r="Z115" s="18">
        <v>7</v>
      </c>
      <c r="AA115" s="12" t="str">
        <f>IF(B115="ФГОС 3++",VLOOKUP(F115,'[1]Справочник ФГОС ВО'!$C$2:$K$126,9,0),"")</f>
        <v/>
      </c>
      <c r="AB115" s="20"/>
      <c r="AC115" s="6" t="str">
        <f>IF(AND(G115="асп",B115="ФГОС ВО"),VLOOKUP(K115,'[1]Науч.спец-ФГОС-кафедра'!$F$2:$S$52,14,0),"")</f>
        <v/>
      </c>
      <c r="AD115" s="14">
        <f t="shared" si="11"/>
        <v>2025</v>
      </c>
      <c r="AE115" s="14"/>
      <c r="AF115" s="6"/>
    </row>
    <row r="116" spans="1:32">
      <c r="A116" s="5" t="str">
        <f t="shared" si="6"/>
        <v>38.00.00</v>
      </c>
      <c r="B116" s="6" t="s">
        <v>32</v>
      </c>
      <c r="C116" s="7" t="str">
        <f t="shared" si="7"/>
        <v>17.03.21</v>
      </c>
      <c r="D116" s="8">
        <f t="shared" si="8"/>
        <v>5</v>
      </c>
      <c r="E116" s="9" t="str">
        <f>IFERROR(VLOOKUP(F116,'[1]ФГОС ВПО-ФГОС ВО'!$A$2:$C$111,3,0),IF(B116="ФГОС ВО",VLOOKUP([1]Группы!K116,'[1]Науч.спец-ФГОС-кафедра'!$F$3:$G$52,2,0),VLOOKUP(J116,'[1]Науч.спец-ФГОС-кафедра'!$B$3:$G$52,6,0)))</f>
        <v>080200</v>
      </c>
      <c r="F116" s="6" t="s">
        <v>292</v>
      </c>
      <c r="G116" s="11" t="s">
        <v>34</v>
      </c>
      <c r="H116" s="6" t="s">
        <v>296</v>
      </c>
      <c r="I116" s="6" t="s">
        <v>296</v>
      </c>
      <c r="J116" s="13" t="str">
        <f>IF(B116="ФГТ",VLOOKUP(F116,'[1]Науч.спец-ФГОС-кафедра'!$A$1:$B$52,2,0),VLOOKUP(F116,'[1]ФГОС ВПО-ФГОС ВО'!$A$2:$B$129,2,0))</f>
        <v>Менеджмент</v>
      </c>
      <c r="K116" s="31" t="s">
        <v>297</v>
      </c>
      <c r="L116" s="14">
        <v>2021</v>
      </c>
      <c r="M116" s="14">
        <f t="shared" ca="1" si="9"/>
        <v>4</v>
      </c>
      <c r="N116" s="2" t="str">
        <f>VLOOKUP(P116,[1]Кафедры!$A$2:$E$499,5,0)</f>
        <v>ИГДиТ</v>
      </c>
      <c r="O116" s="2" t="s">
        <v>183</v>
      </c>
      <c r="P116" s="14">
        <v>44</v>
      </c>
      <c r="Q116" s="2" t="str">
        <f>VLOOKUP(P116,[1]Кафедры!$A$2:$D$499,3,0)</f>
        <v>ЛиУТС</v>
      </c>
      <c r="R116" s="2" t="str">
        <f>VLOOKUP(P116,[1]Кафедры!$A$2:$D$499,4,0)</f>
        <v>Фридрихсон О.В.</v>
      </c>
      <c r="S116" s="6" t="s">
        <v>38</v>
      </c>
      <c r="T116" s="6"/>
      <c r="U116" s="1"/>
      <c r="V116" s="17">
        <v>44440</v>
      </c>
      <c r="W116" s="2" t="s">
        <v>40</v>
      </c>
      <c r="X116" s="17">
        <f t="shared" si="10"/>
        <v>45900</v>
      </c>
      <c r="Y116" s="2" t="str">
        <f>IFERROR(IF(B116="ФГОС ВО",VLOOKUP(E116,'[1]Науч.спец-ФГОС-кафедра'!$G$3:$H$52,2,0),VLOOKUP(F116,'[1]Науч.спец-ФГОС-кафедра'!$A$3:$H$52,8,0)),"")</f>
        <v/>
      </c>
      <c r="Z116" s="18">
        <v>16</v>
      </c>
      <c r="AA116" s="12" t="str">
        <f>IF(B116="ФГОС 3++",VLOOKUP(F116,'[1]Справочник ФГОС ВО'!$C$2:$K$126,9,0),"")</f>
        <v>Добавлена</v>
      </c>
      <c r="AB116" s="20"/>
      <c r="AC116" s="6" t="str">
        <f>IF(AND(G116="асп",B116="ФГОС ВО"),VLOOKUP(K116,'[1]Науч.спец-ФГОС-кафедра'!$F$2:$S$52,14,0),"")</f>
        <v/>
      </c>
      <c r="AD116" s="14">
        <f t="shared" si="11"/>
        <v>2025</v>
      </c>
      <c r="AE116" s="14" t="s">
        <v>78</v>
      </c>
      <c r="AF116" s="6"/>
    </row>
    <row r="117" spans="1:32">
      <c r="A117" s="5" t="str">
        <f t="shared" si="6"/>
        <v>38.00.00</v>
      </c>
      <c r="B117" s="6" t="s">
        <v>32</v>
      </c>
      <c r="C117" s="7" t="str">
        <f t="shared" si="7"/>
        <v>17.03.21</v>
      </c>
      <c r="D117" s="8">
        <f t="shared" si="8"/>
        <v>5</v>
      </c>
      <c r="E117" s="9" t="str">
        <f>IFERROR(VLOOKUP(F117,'[1]ФГОС ВПО-ФГОС ВО'!$A$2:$C$111,3,0),IF(B117="ФГОС ВО",VLOOKUP([1]Группы!K117,'[1]Науч.спец-ФГОС-кафедра'!$F$3:$G$52,2,0),VLOOKUP(J117,'[1]Науч.спец-ФГОС-кафедра'!$B$3:$G$52,6,0)))</f>
        <v>080200</v>
      </c>
      <c r="F117" s="6" t="s">
        <v>292</v>
      </c>
      <c r="G117" s="11" t="s">
        <v>34</v>
      </c>
      <c r="H117" s="6" t="s">
        <v>298</v>
      </c>
      <c r="I117" s="6" t="s">
        <v>298</v>
      </c>
      <c r="J117" s="13" t="str">
        <f>IF(B117="ФГТ",VLOOKUP(F117,'[1]Науч.спец-ФГОС-кафедра'!$A$1:$B$52,2,0),VLOOKUP(F117,'[1]ФГОС ВПО-ФГОС ВО'!$A$2:$B$129,2,0))</f>
        <v>Менеджмент</v>
      </c>
      <c r="K117" s="31" t="s">
        <v>299</v>
      </c>
      <c r="L117" s="14">
        <v>2021</v>
      </c>
      <c r="M117" s="14">
        <f t="shared" ca="1" si="9"/>
        <v>4</v>
      </c>
      <c r="N117" s="2" t="str">
        <f>VLOOKUP(P117,[1]Кафедры!$A$2:$E$499,5,0)</f>
        <v>ИЭиУ</v>
      </c>
      <c r="O117" s="2" t="s">
        <v>289</v>
      </c>
      <c r="P117" s="14">
        <v>29</v>
      </c>
      <c r="Q117" s="2" t="str">
        <f>VLOOKUP(P117,[1]Кафедры!$A$2:$D$499,3,0)</f>
        <v>МиГУ</v>
      </c>
      <c r="R117" s="2" t="str">
        <f>VLOOKUP(P117,[1]Кафедры!$A$2:$D$499,4,0)</f>
        <v>Назарова О.Л.</v>
      </c>
      <c r="S117" s="6" t="s">
        <v>38</v>
      </c>
      <c r="T117" s="6"/>
      <c r="U117" s="2"/>
      <c r="V117" s="17">
        <v>44440</v>
      </c>
      <c r="W117" s="2" t="s">
        <v>40</v>
      </c>
      <c r="X117" s="17">
        <f t="shared" si="10"/>
        <v>45900</v>
      </c>
      <c r="Y117" s="2" t="str">
        <f>IFERROR(IF(B117="ФГОС ВО",VLOOKUP(E117,'[1]Науч.спец-ФГОС-кафедра'!$G$3:$H$52,2,0),VLOOKUP(F117,'[1]Науч.спец-ФГОС-кафедра'!$A$3:$H$52,8,0)),"")</f>
        <v/>
      </c>
      <c r="Z117" s="18">
        <v>17</v>
      </c>
      <c r="AA117" s="12" t="str">
        <f>IF(B117="ФГОС 3++",VLOOKUP(F117,'[1]Справочник ФГОС ВО'!$C$2:$K$126,9,0),"")</f>
        <v>Добавлена</v>
      </c>
      <c r="AB117" s="20"/>
      <c r="AC117" s="6" t="str">
        <f>IF(AND(G117="асп",B117="ФГОС ВО"),VLOOKUP(K117,'[1]Науч.спец-ФГОС-кафедра'!$F$2:$S$52,14,0),"")</f>
        <v/>
      </c>
      <c r="AD117" s="14">
        <f t="shared" si="11"/>
        <v>2025</v>
      </c>
      <c r="AE117" s="14"/>
      <c r="AF117" s="6"/>
    </row>
    <row r="118" spans="1:32" ht="30">
      <c r="A118" s="5" t="str">
        <f t="shared" si="6"/>
        <v>38.00.00</v>
      </c>
      <c r="B118" s="6" t="s">
        <v>88</v>
      </c>
      <c r="C118" s="7" t="str">
        <f t="shared" si="7"/>
        <v>26.02.20</v>
      </c>
      <c r="D118" s="8">
        <f t="shared" si="8"/>
        <v>4</v>
      </c>
      <c r="E118" s="9" t="str">
        <f>IFERROR(VLOOKUP(F118,'[1]ФГОС ВПО-ФГОС ВО'!$A$2:$C$111,3,0),IF(B118="ФГОС ВО",VLOOKUP([1]Группы!K118,'[1]Науч.спец-ФГОС-кафедра'!$F$3:$G$52,2,0),VLOOKUP(J118,'[1]Науч.спец-ФГОС-кафедра'!$B$3:$G$52,6,0)))</f>
        <v>080400</v>
      </c>
      <c r="F118" s="6" t="s">
        <v>300</v>
      </c>
      <c r="G118" s="11" t="s">
        <v>34</v>
      </c>
      <c r="H118" s="11" t="s">
        <v>301</v>
      </c>
      <c r="I118" s="11" t="s">
        <v>302</v>
      </c>
      <c r="J118" s="13" t="str">
        <f>IF(B118="ФГТ",VLOOKUP(F118,'[1]Науч.спец-ФГОС-кафедра'!$A$1:$B$52,2,0),VLOOKUP(F118,'[1]ФГОС ВПО-ФГОС ВО'!$A$2:$B$129,2,0))</f>
        <v>Управление персоналом</v>
      </c>
      <c r="K118" s="31" t="s">
        <v>303</v>
      </c>
      <c r="L118" s="14">
        <v>2020</v>
      </c>
      <c r="M118" s="14">
        <f t="shared" ca="1" si="9"/>
        <v>5</v>
      </c>
      <c r="N118" s="2" t="str">
        <f>VLOOKUP(P118,[1]Кафедры!$A$2:$E$499,5,0)</f>
        <v>ИЭиУ</v>
      </c>
      <c r="O118" s="2" t="s">
        <v>55</v>
      </c>
      <c r="P118" s="14">
        <v>29</v>
      </c>
      <c r="Q118" s="2" t="str">
        <f>VLOOKUP(P118,[1]Кафедры!$A$2:$D$499,3,0)</f>
        <v>МиГУ</v>
      </c>
      <c r="R118" s="2" t="str">
        <f>VLOOKUP(P118,[1]Кафедры!$A$2:$D$499,4,0)</f>
        <v>Назарова О.Л.</v>
      </c>
      <c r="S118" s="6" t="s">
        <v>278</v>
      </c>
      <c r="T118" s="6" t="s">
        <v>295</v>
      </c>
      <c r="U118" s="2"/>
      <c r="V118" s="17">
        <v>44105</v>
      </c>
      <c r="W118" s="2" t="s">
        <v>57</v>
      </c>
      <c r="X118" s="17">
        <f t="shared" si="10"/>
        <v>45900</v>
      </c>
      <c r="Y118" s="2" t="str">
        <f>IFERROR(IF(B118="ФГОС ВО",VLOOKUP(E118,'[1]Науч.спец-ФГОС-кафедра'!$G$3:$H$52,2,0),VLOOKUP(F118,'[1]Науч.спец-ФГОС-кафедра'!$A$3:$H$52,8,0)),"")</f>
        <v/>
      </c>
      <c r="Z118" s="18">
        <v>20</v>
      </c>
      <c r="AA118" s="12" t="str">
        <f>IF(B118="ФГОС 3++",VLOOKUP(F118,'[1]Справочник ФГОС ВО'!$C$2:$K$126,9,0),"")</f>
        <v/>
      </c>
      <c r="AB118" s="20"/>
      <c r="AC118" s="6" t="str">
        <f>IF(AND(G118="асп",B118="ФГОС ВО"),VLOOKUP(K118,'[1]Науч.спец-ФГОС-кафедра'!$F$2:$S$52,14,0),"")</f>
        <v/>
      </c>
      <c r="AD118" s="14">
        <f t="shared" si="11"/>
        <v>2025</v>
      </c>
      <c r="AE118" s="14"/>
      <c r="AF118" s="6"/>
    </row>
    <row r="119" spans="1:32" ht="25.5">
      <c r="A119" s="5" t="str">
        <f t="shared" si="6"/>
        <v>38.00.00</v>
      </c>
      <c r="B119" s="6" t="s">
        <v>88</v>
      </c>
      <c r="C119" s="7" t="str">
        <f t="shared" si="7"/>
        <v>26.02.20</v>
      </c>
      <c r="D119" s="8">
        <f t="shared" si="8"/>
        <v>4</v>
      </c>
      <c r="E119" s="9" t="str">
        <f>IFERROR(VLOOKUP(F119,'[1]ФГОС ВПО-ФГОС ВО'!$A$2:$C$111,3,0),IF(B119="ФГОС ВО",VLOOKUP([1]Группы!K119,'[1]Науч.спец-ФГОС-кафедра'!$F$3:$G$52,2,0),VLOOKUP(J119,'[1]Науч.спец-ФГОС-кафедра'!$B$3:$G$52,6,0)))</f>
        <v>081100</v>
      </c>
      <c r="F119" s="6" t="s">
        <v>304</v>
      </c>
      <c r="G119" s="11" t="s">
        <v>34</v>
      </c>
      <c r="H119" s="11" t="s">
        <v>305</v>
      </c>
      <c r="I119" s="11" t="s">
        <v>306</v>
      </c>
      <c r="J119" s="13" t="str">
        <f>IF(B119="ФГТ",VLOOKUP(F119,'[1]Науч.спец-ФГОС-кафедра'!$A$1:$B$52,2,0),VLOOKUP(F119,'[1]ФГОС ВПО-ФГОС ВО'!$A$2:$B$129,2,0))</f>
        <v>Государственное и муниципальное управление</v>
      </c>
      <c r="K119" s="13" t="s">
        <v>286</v>
      </c>
      <c r="L119" s="14">
        <v>2020</v>
      </c>
      <c r="M119" s="14">
        <f t="shared" ca="1" si="9"/>
        <v>5</v>
      </c>
      <c r="N119" s="2" t="str">
        <f>VLOOKUP(P119,[1]Кафедры!$A$2:$E$499,5,0)</f>
        <v>ИЭиУ</v>
      </c>
      <c r="O119" s="2" t="s">
        <v>55</v>
      </c>
      <c r="P119" s="14">
        <v>29</v>
      </c>
      <c r="Q119" s="2" t="str">
        <f>VLOOKUP(P119,[1]Кафедры!$A$2:$D$499,3,0)</f>
        <v>МиГУ</v>
      </c>
      <c r="R119" s="2" t="str">
        <f>VLOOKUP(P119,[1]Кафедры!$A$2:$D$499,4,0)</f>
        <v>Назарова О.Л.</v>
      </c>
      <c r="S119" s="6" t="s">
        <v>278</v>
      </c>
      <c r="T119" s="6"/>
      <c r="U119" s="2"/>
      <c r="V119" s="17">
        <v>44105</v>
      </c>
      <c r="W119" s="2" t="s">
        <v>57</v>
      </c>
      <c r="X119" s="17">
        <f t="shared" si="10"/>
        <v>45900</v>
      </c>
      <c r="Y119" s="2" t="str">
        <f>IFERROR(IF(B119="ФГОС ВО",VLOOKUP(E119,'[1]Науч.спец-ФГОС-кафедра'!$G$3:$H$52,2,0),VLOOKUP(F119,'[1]Науч.спец-ФГОС-кафедра'!$A$3:$H$52,8,0)),"")</f>
        <v/>
      </c>
      <c r="Z119" s="18">
        <v>18</v>
      </c>
      <c r="AA119" s="12" t="str">
        <f>IF(B119="ФГОС 3++",VLOOKUP(F119,'[1]Справочник ФГОС ВО'!$C$2:$K$126,9,0),"")</f>
        <v/>
      </c>
      <c r="AB119" s="20"/>
      <c r="AC119" s="6" t="str">
        <f>IF(AND(G119="асп",B119="ФГОС ВО"),VLOOKUP(K119,'[1]Науч.спец-ФГОС-кафедра'!$F$2:$S$52,14,0),"")</f>
        <v/>
      </c>
      <c r="AD119" s="14">
        <f t="shared" si="11"/>
        <v>2025</v>
      </c>
      <c r="AE119" s="14"/>
      <c r="AF119" s="6"/>
    </row>
    <row r="120" spans="1:32" ht="25.5">
      <c r="A120" s="5" t="str">
        <f t="shared" si="6"/>
        <v>38.00.00</v>
      </c>
      <c r="B120" s="6" t="s">
        <v>88</v>
      </c>
      <c r="C120" s="7" t="str">
        <f t="shared" si="7"/>
        <v>26.02.20</v>
      </c>
      <c r="D120" s="8">
        <f t="shared" si="8"/>
        <v>4</v>
      </c>
      <c r="E120" s="9" t="str">
        <f>IFERROR(VLOOKUP(F120,'[1]ФГОС ВПО-ФГОС ВО'!$A$2:$C$111,3,0),IF(B120="ФГОС ВО",VLOOKUP([1]Группы!K120,'[1]Науч.спец-ФГОС-кафедра'!$F$3:$G$52,2,0),VLOOKUP(J120,'[1]Науч.спец-ФГОС-кафедра'!$B$3:$G$52,6,0)))</f>
        <v>081100</v>
      </c>
      <c r="F120" s="6" t="s">
        <v>304</v>
      </c>
      <c r="G120" s="11" t="s">
        <v>34</v>
      </c>
      <c r="H120" s="11" t="s">
        <v>307</v>
      </c>
      <c r="I120" s="11" t="s">
        <v>308</v>
      </c>
      <c r="J120" s="13" t="str">
        <f>IF(B120="ФГТ",VLOOKUP(F120,'[1]Науч.спец-ФГОС-кафедра'!$A$1:$B$52,2,0),VLOOKUP(F120,'[1]ФГОС ВПО-ФГОС ВО'!$A$2:$B$129,2,0))</f>
        <v>Государственное и муниципальное управление</v>
      </c>
      <c r="K120" s="13" t="s">
        <v>286</v>
      </c>
      <c r="L120" s="14">
        <v>2020</v>
      </c>
      <c r="M120" s="14">
        <f t="shared" ca="1" si="9"/>
        <v>5</v>
      </c>
      <c r="N120" s="2" t="str">
        <f>VLOOKUP(P120,[1]Кафедры!$A$2:$E$499,5,0)</f>
        <v>ИЭиУ</v>
      </c>
      <c r="O120" s="2" t="s">
        <v>55</v>
      </c>
      <c r="P120" s="14">
        <v>29</v>
      </c>
      <c r="Q120" s="2" t="str">
        <f>VLOOKUP(P120,[1]Кафедры!$A$2:$D$499,3,0)</f>
        <v>МиГУ</v>
      </c>
      <c r="R120" s="2" t="str">
        <f>VLOOKUP(P120,[1]Кафедры!$A$2:$D$499,4,0)</f>
        <v>Назарова О.Л.</v>
      </c>
      <c r="S120" s="6" t="s">
        <v>73</v>
      </c>
      <c r="T120" s="6"/>
      <c r="U120" s="2"/>
      <c r="V120" s="17">
        <v>44105</v>
      </c>
      <c r="W120" s="2" t="s">
        <v>57</v>
      </c>
      <c r="X120" s="17">
        <f t="shared" si="10"/>
        <v>45900</v>
      </c>
      <c r="Y120" s="2" t="str">
        <f>IFERROR(IF(B120="ФГОС ВО",VLOOKUP(E120,'[1]Науч.спец-ФГОС-кафедра'!$G$3:$H$52,2,0),VLOOKUP(F120,'[1]Науч.спец-ФГОС-кафедра'!$A$3:$H$52,8,0)),"")</f>
        <v/>
      </c>
      <c r="Z120" s="18">
        <v>7</v>
      </c>
      <c r="AA120" s="12" t="str">
        <f>IF(B120="ФГОС 3++",VLOOKUP(F120,'[1]Справочник ФГОС ВО'!$C$2:$K$126,9,0),"")</f>
        <v/>
      </c>
      <c r="AB120" s="20"/>
      <c r="AC120" s="6" t="str">
        <f>IF(AND(G120="асп",B120="ФГОС ВО"),VLOOKUP(K120,'[1]Науч.спец-ФГОС-кафедра'!$F$2:$S$52,14,0),"")</f>
        <v/>
      </c>
      <c r="AD120" s="14">
        <f t="shared" si="11"/>
        <v>2025</v>
      </c>
      <c r="AE120" s="14"/>
      <c r="AF120" s="6"/>
    </row>
    <row r="121" spans="1:32" ht="25.5">
      <c r="A121" s="5" t="str">
        <f t="shared" si="6"/>
        <v>38.00.00</v>
      </c>
      <c r="B121" s="6" t="s">
        <v>32</v>
      </c>
      <c r="C121" s="7" t="str">
        <f t="shared" si="7"/>
        <v>17.03.21</v>
      </c>
      <c r="D121" s="8">
        <f t="shared" si="8"/>
        <v>5</v>
      </c>
      <c r="E121" s="9" t="str">
        <f>IFERROR(VLOOKUP(F121,'[1]ФГОС ВПО-ФГОС ВО'!$A$2:$C$111,3,0),IF(B121="ФГОС ВО",VLOOKUP([1]Группы!K121,'[1]Науч.спец-ФГОС-кафедра'!$F$3:$G$52,2,0),VLOOKUP(J121,'[1]Науч.спец-ФГОС-кафедра'!$B$3:$G$52,6,0)))</f>
        <v>081100</v>
      </c>
      <c r="F121" s="6" t="s">
        <v>304</v>
      </c>
      <c r="G121" s="6" t="s">
        <v>34</v>
      </c>
      <c r="H121" s="32" t="s">
        <v>309</v>
      </c>
      <c r="I121" s="32" t="s">
        <v>309</v>
      </c>
      <c r="J121" s="13" t="str">
        <f>IF(B121="ФГТ",VLOOKUP(F121,'[1]Науч.спец-ФГОС-кафедра'!$A$1:$B$52,2,0),VLOOKUP(F121,'[1]ФГОС ВПО-ФГОС ВО'!$A$2:$B$129,2,0))</f>
        <v>Государственное и муниципальное управление</v>
      </c>
      <c r="K121" s="13" t="s">
        <v>310</v>
      </c>
      <c r="L121" s="14">
        <v>2021</v>
      </c>
      <c r="M121" s="14">
        <f t="shared" ca="1" si="9"/>
        <v>4</v>
      </c>
      <c r="N121" s="2" t="str">
        <f>VLOOKUP(P121,[1]Кафедры!$A$2:$E$499,5,0)</f>
        <v>ИЭиУ</v>
      </c>
      <c r="O121" s="2" t="s">
        <v>289</v>
      </c>
      <c r="P121" s="14">
        <v>29</v>
      </c>
      <c r="Q121" s="2" t="str">
        <f>VLOOKUP(P121,[1]Кафедры!$A$2:$D$499,3,0)</f>
        <v>МиГУ</v>
      </c>
      <c r="R121" s="2" t="str">
        <f>VLOOKUP(P121,[1]Кафедры!$A$2:$D$499,4,0)</f>
        <v>Назарова О.Л.</v>
      </c>
      <c r="S121" s="6" t="s">
        <v>38</v>
      </c>
      <c r="T121" s="6"/>
      <c r="U121" s="2"/>
      <c r="V121" s="17">
        <v>44440</v>
      </c>
      <c r="W121" s="2" t="s">
        <v>40</v>
      </c>
      <c r="X121" s="17">
        <f t="shared" si="10"/>
        <v>45900</v>
      </c>
      <c r="Y121" s="2" t="str">
        <f>IFERROR(IF(B121="ФГОС ВО",VLOOKUP(E121,'[1]Науч.спец-ФГОС-кафедра'!$G$3:$H$52,2,0),VLOOKUP(F121,'[1]Науч.спец-ФГОС-кафедра'!$A$3:$H$52,8,0)),"")</f>
        <v/>
      </c>
      <c r="Z121" s="18">
        <v>23</v>
      </c>
      <c r="AA121" s="12" t="str">
        <f>IF(B121="ФГОС 3++",VLOOKUP(F121,'[1]Справочник ФГОС ВО'!$C$2:$K$126,9,0),"")</f>
        <v>Добавлена</v>
      </c>
      <c r="AB121" s="20"/>
      <c r="AC121" s="6" t="str">
        <f>IF(AND(G121="асп",B121="ФГОС ВО"),VLOOKUP(K121,'[1]Науч.спец-ФГОС-кафедра'!$F$2:$S$52,14,0),"")</f>
        <v/>
      </c>
      <c r="AD121" s="14">
        <f t="shared" si="11"/>
        <v>2025</v>
      </c>
      <c r="AE121" s="14"/>
      <c r="AF121" s="6"/>
    </row>
    <row r="122" spans="1:32" ht="45">
      <c r="A122" s="5" t="str">
        <f t="shared" si="6"/>
        <v>39.00.00</v>
      </c>
      <c r="B122" s="6" t="s">
        <v>32</v>
      </c>
      <c r="C122" s="7" t="str">
        <f t="shared" si="7"/>
        <v>17.03.21</v>
      </c>
      <c r="D122" s="8">
        <f t="shared" si="8"/>
        <v>5</v>
      </c>
      <c r="E122" s="9" t="str">
        <f>IFERROR(VLOOKUP(F122,'[1]ФГОС ВПО-ФГОС ВО'!$A$2:$C$111,3,0),IF(B122="ФГОС ВО",VLOOKUP([1]Группы!K122,'[1]Науч.спец-ФГОС-кафедра'!$F$3:$G$52,2,0),VLOOKUP(J122,'[1]Науч.спец-ФГОС-кафедра'!$B$3:$G$52,6,0)))</f>
        <v>040400</v>
      </c>
      <c r="F122" s="6" t="s">
        <v>311</v>
      </c>
      <c r="G122" s="6" t="s">
        <v>34</v>
      </c>
      <c r="H122" s="32" t="s">
        <v>312</v>
      </c>
      <c r="I122" s="32" t="s">
        <v>312</v>
      </c>
      <c r="J122" s="13" t="str">
        <f>IF(B122="ФГТ",VLOOKUP(F122,'[1]Науч.спец-ФГОС-кафедра'!$A$1:$B$52,2,0),VLOOKUP(F122,'[1]ФГОС ВПО-ФГОС ВО'!$A$2:$B$129,2,0))</f>
        <v>Социальная работа</v>
      </c>
      <c r="K122" s="31" t="s">
        <v>313</v>
      </c>
      <c r="L122" s="14">
        <v>2021</v>
      </c>
      <c r="M122" s="14">
        <f t="shared" ca="1" si="9"/>
        <v>4</v>
      </c>
      <c r="N122" s="2" t="str">
        <f>VLOOKUP(P122,[1]Кафедры!$A$2:$E$499,5,0)</f>
        <v>ИГО</v>
      </c>
      <c r="O122" s="2" t="s">
        <v>282</v>
      </c>
      <c r="P122" s="14">
        <v>51</v>
      </c>
      <c r="Q122" s="2" t="str">
        <f>VLOOKUP(P122,[1]Кафедры!$A$2:$D$499,3,0)</f>
        <v>СРиППО</v>
      </c>
      <c r="R122" s="2" t="str">
        <f>VLOOKUP(P122,[1]Кафедры!$A$2:$D$499,4,0)</f>
        <v>Олейник Е.В.</v>
      </c>
      <c r="S122" s="6" t="s">
        <v>38</v>
      </c>
      <c r="T122" s="6"/>
      <c r="U122" s="2"/>
      <c r="V122" s="17">
        <v>44440</v>
      </c>
      <c r="W122" s="2" t="s">
        <v>40</v>
      </c>
      <c r="X122" s="17">
        <f t="shared" si="10"/>
        <v>45900</v>
      </c>
      <c r="Y122" s="2" t="str">
        <f>IFERROR(IF(B122="ФГОС ВО",VLOOKUP(E122,'[1]Науч.спец-ФГОС-кафедра'!$G$3:$H$52,2,0),VLOOKUP(F122,'[1]Науч.спец-ФГОС-кафедра'!$A$3:$H$52,8,0)),"")</f>
        <v/>
      </c>
      <c r="Z122" s="18">
        <v>25</v>
      </c>
      <c r="AA122" s="12" t="str">
        <f>IF(B122="ФГОС 3++",VLOOKUP(F122,'[1]Справочник ФГОС ВО'!$C$2:$K$126,9,0),"")</f>
        <v>Актуализировано</v>
      </c>
      <c r="AB122" s="20"/>
      <c r="AC122" s="6" t="str">
        <f>IF(AND(G122="асп",B122="ФГОС ВО"),VLOOKUP(K122,'[1]Науч.спец-ФГОС-кафедра'!$F$2:$S$52,14,0),"")</f>
        <v/>
      </c>
      <c r="AD122" s="14">
        <f t="shared" si="11"/>
        <v>2025</v>
      </c>
      <c r="AE122" s="14"/>
      <c r="AF122" s="6"/>
    </row>
    <row r="123" spans="1:32">
      <c r="A123" s="5" t="str">
        <f t="shared" si="6"/>
        <v>44.00.00</v>
      </c>
      <c r="B123" s="6" t="s">
        <v>32</v>
      </c>
      <c r="C123" s="7" t="str">
        <f t="shared" si="7"/>
        <v>26.02.20</v>
      </c>
      <c r="D123" s="8">
        <f t="shared" si="8"/>
        <v>4</v>
      </c>
      <c r="E123" s="9" t="str">
        <f>IFERROR(VLOOKUP(F123,'[1]ФГОС ВПО-ФГОС ВО'!$A$2:$C$111,3,0),IF(B123="ФГОС ВО",VLOOKUP([1]Группы!K123,'[1]Науч.спец-ФГОС-кафедра'!$F$3:$G$52,2,0),VLOOKUP(J123,'[1]Науч.спец-ФГОС-кафедра'!$B$3:$G$52,6,0)))</f>
        <v>050100</v>
      </c>
      <c r="F123" s="6" t="s">
        <v>314</v>
      </c>
      <c r="G123" s="11" t="s">
        <v>34</v>
      </c>
      <c r="H123" s="11" t="s">
        <v>315</v>
      </c>
      <c r="I123" s="11" t="s">
        <v>316</v>
      </c>
      <c r="J123" s="13" t="str">
        <f>IF(B123="ФГТ",VLOOKUP(F123,'[1]Науч.спец-ФГОС-кафедра'!$A$1:$B$52,2,0),VLOOKUP(F123,'[1]ФГОС ВПО-ФГОС ВО'!$A$2:$B$129,2,0))</f>
        <v>Педагогическое образование</v>
      </c>
      <c r="K123" s="31" t="s">
        <v>317</v>
      </c>
      <c r="L123" s="14">
        <v>2020</v>
      </c>
      <c r="M123" s="14">
        <f t="shared" ca="1" si="9"/>
        <v>5</v>
      </c>
      <c r="N123" s="2" t="str">
        <f>VLOOKUP(P123,[1]Кафедры!$A$2:$E$499,5,0)</f>
        <v>ИГО</v>
      </c>
      <c r="O123" s="2" t="s">
        <v>55</v>
      </c>
      <c r="P123" s="14">
        <v>35</v>
      </c>
      <c r="Q123" s="2" t="str">
        <f>VLOOKUP(P123,[1]Кафедры!$A$2:$D$499,3,0)</f>
        <v>ПОиД</v>
      </c>
      <c r="R123" s="2" t="str">
        <f>VLOOKUP(P123,[1]Кафедры!$A$2:$D$499,4,0)</f>
        <v>Великанова С.С.</v>
      </c>
      <c r="S123" s="6" t="s">
        <v>278</v>
      </c>
      <c r="T123" s="6"/>
      <c r="U123" s="2"/>
      <c r="V123" s="17">
        <v>44105</v>
      </c>
      <c r="W123" s="2" t="s">
        <v>57</v>
      </c>
      <c r="X123" s="17">
        <f t="shared" si="10"/>
        <v>45900</v>
      </c>
      <c r="Y123" s="2" t="str">
        <f>IFERROR(IF(B123="ФГОС ВО",VLOOKUP(E123,'[1]Науч.спец-ФГОС-кафедра'!$G$3:$H$52,2,0),VLOOKUP(F123,'[1]Науч.спец-ФГОС-кафедра'!$A$3:$H$52,8,0)),"")</f>
        <v/>
      </c>
      <c r="Z123" s="18">
        <v>18</v>
      </c>
      <c r="AA123" s="12" t="str">
        <f>IF(B123="ФГОС 3++",VLOOKUP(F123,'[1]Справочник ФГОС ВО'!$C$2:$K$126,9,0),"")</f>
        <v>Добавлена</v>
      </c>
      <c r="AB123" s="20"/>
      <c r="AC123" s="6" t="str">
        <f>IF(AND(G123="асп",B123="ФГОС ВО"),VLOOKUP(K123,'[1]Науч.спец-ФГОС-кафедра'!$F$2:$S$52,14,0),"")</f>
        <v/>
      </c>
      <c r="AD123" s="14">
        <f t="shared" si="11"/>
        <v>2025</v>
      </c>
      <c r="AE123" s="14"/>
      <c r="AF123" s="6"/>
    </row>
    <row r="124" spans="1:32" ht="26.45" customHeight="1">
      <c r="A124" s="5" t="str">
        <f t="shared" si="6"/>
        <v>44.00.00</v>
      </c>
      <c r="B124" s="6" t="s">
        <v>32</v>
      </c>
      <c r="C124" s="7" t="str">
        <f t="shared" si="7"/>
        <v>26.02.20</v>
      </c>
      <c r="D124" s="8">
        <f t="shared" si="8"/>
        <v>4</v>
      </c>
      <c r="E124" s="9" t="str">
        <f>IFERROR(VLOOKUP(F124,'[1]ФГОС ВПО-ФГОС ВО'!$A$2:$C$111,3,0),IF(B124="ФГОС ВО",VLOOKUP([1]Группы!K124,'[1]Науч.спец-ФГОС-кафедра'!$F$3:$G$52,2,0),VLOOKUP(J124,'[1]Науч.спец-ФГОС-кафедра'!$B$3:$G$52,6,0)))</f>
        <v>050100</v>
      </c>
      <c r="F124" s="6" t="s">
        <v>314</v>
      </c>
      <c r="G124" s="11" t="s">
        <v>34</v>
      </c>
      <c r="H124" s="11" t="s">
        <v>318</v>
      </c>
      <c r="I124" s="11" t="s">
        <v>319</v>
      </c>
      <c r="J124" s="13" t="str">
        <f>IF(B124="ФГТ",VLOOKUP(F124,'[1]Науч.спец-ФГОС-кафедра'!$A$1:$B$52,2,0),VLOOKUP(F124,'[1]ФГОС ВПО-ФГОС ВО'!$A$2:$B$129,2,0))</f>
        <v>Педагогическое образование</v>
      </c>
      <c r="K124" s="31" t="s">
        <v>320</v>
      </c>
      <c r="L124" s="14">
        <v>2020</v>
      </c>
      <c r="M124" s="14">
        <f t="shared" ca="1" si="9"/>
        <v>5</v>
      </c>
      <c r="N124" s="2" t="str">
        <f>VLOOKUP(P124,[1]Кафедры!$A$2:$E$499,5,0)</f>
        <v>ФФКиСМ</v>
      </c>
      <c r="O124" s="2" t="s">
        <v>55</v>
      </c>
      <c r="P124" s="14">
        <v>53</v>
      </c>
      <c r="Q124" s="2" t="str">
        <f>VLOOKUP(P124,[1]Кафедры!$A$2:$D$499,3,0)</f>
        <v>СС</v>
      </c>
      <c r="R124" s="2" t="str">
        <f>VLOOKUP(P124,[1]Кафедры!$A$2:$D$499,4,0)</f>
        <v>Алонцев В.В.</v>
      </c>
      <c r="S124" s="6" t="s">
        <v>73</v>
      </c>
      <c r="T124" s="6"/>
      <c r="U124" s="2"/>
      <c r="V124" s="17">
        <v>44105</v>
      </c>
      <c r="W124" s="2" t="s">
        <v>57</v>
      </c>
      <c r="X124" s="17">
        <f t="shared" si="10"/>
        <v>45900</v>
      </c>
      <c r="Y124" s="2" t="str">
        <f>IFERROR(IF(B124="ФГОС ВО",VLOOKUP(E124,'[1]Науч.спец-ФГОС-кафедра'!$G$3:$H$52,2,0),VLOOKUP(F124,'[1]Науч.спец-ФГОС-кафедра'!$A$3:$H$52,8,0)),"")</f>
        <v/>
      </c>
      <c r="Z124" s="18">
        <v>7</v>
      </c>
      <c r="AA124" s="12" t="str">
        <f>IF(B124="ФГОС 3++",VLOOKUP(F124,'[1]Справочник ФГОС ВО'!$C$2:$K$126,9,0),"")</f>
        <v>Добавлена</v>
      </c>
      <c r="AB124" s="20"/>
      <c r="AC124" s="6" t="str">
        <f>IF(AND(G124="асп",B124="ФГОС ВО"),VLOOKUP(K124,'[1]Науч.спец-ФГОС-кафедра'!$F$2:$S$52,14,0),"")</f>
        <v/>
      </c>
      <c r="AD124" s="14">
        <f t="shared" si="11"/>
        <v>2025</v>
      </c>
      <c r="AE124" s="14"/>
      <c r="AF124" s="6"/>
    </row>
    <row r="125" spans="1:32" ht="13.9" customHeight="1">
      <c r="A125" s="5" t="str">
        <f t="shared" si="6"/>
        <v>44.00.00</v>
      </c>
      <c r="B125" s="6" t="s">
        <v>32</v>
      </c>
      <c r="C125" s="7" t="str">
        <f t="shared" si="7"/>
        <v>17.03.21</v>
      </c>
      <c r="D125" s="8">
        <f t="shared" si="8"/>
        <v>5</v>
      </c>
      <c r="E125" s="9" t="str">
        <f>IFERROR(VLOOKUP(F125,'[1]ФГОС ВПО-ФГОС ВО'!$A$2:$C$111,3,0),IF(B125="ФГОС ВО",VLOOKUP([1]Группы!K125,'[1]Науч.спец-ФГОС-кафедра'!$F$3:$G$52,2,0),VLOOKUP(J125,'[1]Науч.спец-ФГОС-кафедра'!$B$3:$G$52,6,0)))</f>
        <v>050100</v>
      </c>
      <c r="F125" s="6" t="s">
        <v>314</v>
      </c>
      <c r="G125" s="11" t="s">
        <v>34</v>
      </c>
      <c r="H125" s="11" t="s">
        <v>321</v>
      </c>
      <c r="I125" s="11" t="s">
        <v>321</v>
      </c>
      <c r="J125" s="13" t="str">
        <f>IF(B125="ФГТ",VLOOKUP(F125,'[1]Науч.спец-ФГОС-кафедра'!$A$1:$B$52,2,0),VLOOKUP(F125,'[1]ФГОС ВПО-ФГОС ВО'!$A$2:$B$129,2,0))</f>
        <v>Педагогическое образование</v>
      </c>
      <c r="K125" s="31" t="s">
        <v>317</v>
      </c>
      <c r="L125" s="14">
        <v>2021</v>
      </c>
      <c r="M125" s="14">
        <f t="shared" ca="1" si="9"/>
        <v>4</v>
      </c>
      <c r="N125" s="2" t="str">
        <f>VLOOKUP(P125,[1]Кафедры!$A$2:$E$499,5,0)</f>
        <v>ИГО</v>
      </c>
      <c r="O125" s="2" t="s">
        <v>55</v>
      </c>
      <c r="P125" s="14">
        <v>35</v>
      </c>
      <c r="Q125" s="2" t="str">
        <f>VLOOKUP(P125,[1]Кафедры!$A$2:$D$499,3,0)</f>
        <v>ПОиД</v>
      </c>
      <c r="R125" s="2" t="str">
        <f>VLOOKUP(P125,[1]Кафедры!$A$2:$D$499,4,0)</f>
        <v>Великанова С.С.</v>
      </c>
      <c r="S125" s="6" t="s">
        <v>278</v>
      </c>
      <c r="T125" s="6"/>
      <c r="U125" s="2"/>
      <c r="V125" s="17">
        <v>44470</v>
      </c>
      <c r="W125" s="2" t="s">
        <v>57</v>
      </c>
      <c r="X125" s="17">
        <f t="shared" si="10"/>
        <v>46265</v>
      </c>
      <c r="Y125" s="2" t="str">
        <f>IFERROR(IF(B125="ФГОС ВО",VLOOKUP(E125,'[1]Науч.спец-ФГОС-кафедра'!$G$3:$H$52,2,0),VLOOKUP(F125,'[1]Науч.спец-ФГОС-кафедра'!$A$3:$H$52,8,0)),"")</f>
        <v/>
      </c>
      <c r="Z125" s="18">
        <v>13</v>
      </c>
      <c r="AA125" s="12" t="str">
        <f>IF(B125="ФГОС 3++",VLOOKUP(F125,'[1]Справочник ФГОС ВО'!$C$2:$K$126,9,0),"")</f>
        <v>Добавлена</v>
      </c>
      <c r="AB125" s="20"/>
      <c r="AC125" s="6" t="str">
        <f>IF(AND(G125="асп",B125="ФГОС ВО"),VLOOKUP(K125,'[1]Науч.спец-ФГОС-кафедра'!$F$2:$S$52,14,0),"")</f>
        <v/>
      </c>
      <c r="AD125" s="14">
        <f t="shared" si="11"/>
        <v>2026</v>
      </c>
      <c r="AE125" s="14"/>
      <c r="AF125" s="6"/>
    </row>
    <row r="126" spans="1:32">
      <c r="A126" s="5" t="str">
        <f t="shared" si="6"/>
        <v>44.00.00</v>
      </c>
      <c r="B126" s="6" t="s">
        <v>32</v>
      </c>
      <c r="C126" s="7" t="str">
        <f t="shared" si="7"/>
        <v>17.03.21</v>
      </c>
      <c r="D126" s="8">
        <f t="shared" si="8"/>
        <v>5</v>
      </c>
      <c r="E126" s="9" t="str">
        <f>IFERROR(VLOOKUP(F126,'[1]ФГОС ВПО-ФГОС ВО'!$A$2:$C$111,3,0),IF(B126="ФГОС ВО",VLOOKUP([1]Группы!K126,'[1]Науч.спец-ФГОС-кафедра'!$F$3:$G$52,2,0),VLOOKUP(J126,'[1]Науч.спец-ФГОС-кафедра'!$B$3:$G$52,6,0)))</f>
        <v>050100</v>
      </c>
      <c r="F126" s="6" t="s">
        <v>314</v>
      </c>
      <c r="G126" s="11" t="s">
        <v>34</v>
      </c>
      <c r="H126" s="11" t="s">
        <v>322</v>
      </c>
      <c r="I126" s="11" t="s">
        <v>322</v>
      </c>
      <c r="J126" s="13" t="str">
        <f>IF(B126="ФГТ",VLOOKUP(F126,'[1]Науч.спец-ФГОС-кафедра'!$A$1:$B$52,2,0),VLOOKUP(F126,'[1]ФГОС ВПО-ФГОС ВО'!$A$2:$B$129,2,0))</f>
        <v>Педагогическое образование</v>
      </c>
      <c r="K126" s="31" t="s">
        <v>320</v>
      </c>
      <c r="L126" s="14">
        <v>2021</v>
      </c>
      <c r="M126" s="14">
        <f t="shared" ca="1" si="9"/>
        <v>4</v>
      </c>
      <c r="N126" s="2" t="str">
        <f>VLOOKUP(P126,[1]Кафедры!$A$2:$E$499,5,0)</f>
        <v>ФФКиСМ</v>
      </c>
      <c r="O126" s="2" t="s">
        <v>55</v>
      </c>
      <c r="P126" s="14">
        <v>53</v>
      </c>
      <c r="Q126" s="2" t="str">
        <f>VLOOKUP(P126,[1]Кафедры!$A$2:$D$499,3,0)</f>
        <v>СС</v>
      </c>
      <c r="R126" s="2" t="str">
        <f>VLOOKUP(P126,[1]Кафедры!$A$2:$D$499,4,0)</f>
        <v>Алонцев В.В.</v>
      </c>
      <c r="S126" s="6" t="s">
        <v>73</v>
      </c>
      <c r="T126" s="6"/>
      <c r="U126" s="2"/>
      <c r="V126" s="17">
        <v>44470</v>
      </c>
      <c r="W126" s="2" t="s">
        <v>57</v>
      </c>
      <c r="X126" s="17">
        <f t="shared" si="10"/>
        <v>46265</v>
      </c>
      <c r="Y126" s="2" t="str">
        <f>IFERROR(IF(B126="ФГОС ВО",VLOOKUP(E126,'[1]Науч.спец-ФГОС-кафедра'!$G$3:$H$52,2,0),VLOOKUP(F126,'[1]Науч.спец-ФГОС-кафедра'!$A$3:$H$52,8,0)),"")</f>
        <v/>
      </c>
      <c r="Z126" s="18">
        <v>8</v>
      </c>
      <c r="AA126" s="12" t="str">
        <f>IF(B126="ФГОС 3++",VLOOKUP(F126,'[1]Справочник ФГОС ВО'!$C$2:$K$126,9,0),"")</f>
        <v>Добавлена</v>
      </c>
      <c r="AB126" s="20"/>
      <c r="AC126" s="6" t="str">
        <f>IF(AND(G126="асп",B126="ФГОС ВО"),VLOOKUP(K126,'[1]Науч.спец-ФГОС-кафедра'!$F$2:$S$52,14,0),"")</f>
        <v/>
      </c>
      <c r="AD126" s="14">
        <f t="shared" si="11"/>
        <v>2026</v>
      </c>
      <c r="AE126" s="14"/>
      <c r="AF126" s="6"/>
    </row>
    <row r="127" spans="1:32" ht="30">
      <c r="A127" s="5" t="str">
        <f t="shared" si="6"/>
        <v>44.00.00</v>
      </c>
      <c r="B127" s="6" t="s">
        <v>32</v>
      </c>
      <c r="C127" s="7" t="str">
        <f t="shared" si="7"/>
        <v>17.03.21</v>
      </c>
      <c r="D127" s="8">
        <f t="shared" si="8"/>
        <v>5</v>
      </c>
      <c r="E127" s="9" t="str">
        <f>IFERROR(VLOOKUP(F127,'[1]ФГОС ВПО-ФГОС ВО'!$A$2:$C$111,3,0),IF(B127="ФГОС ВО",VLOOKUP([1]Группы!K127,'[1]Науч.спец-ФГОС-кафедра'!$F$3:$G$52,2,0),VLOOKUP(J127,'[1]Науч.спец-ФГОС-кафедра'!$B$3:$G$52,6,0)))</f>
        <v>050100</v>
      </c>
      <c r="F127" s="6" t="s">
        <v>314</v>
      </c>
      <c r="G127" s="6" t="s">
        <v>34</v>
      </c>
      <c r="H127" s="6" t="s">
        <v>323</v>
      </c>
      <c r="I127" s="6" t="s">
        <v>323</v>
      </c>
      <c r="J127" s="13" t="str">
        <f>IF(B127="ФГТ",VLOOKUP(F127,'[1]Науч.спец-ФГОС-кафедра'!$A$1:$B$52,2,0),VLOOKUP(F127,'[1]ФГОС ВПО-ФГОС ВО'!$A$2:$B$129,2,0))</f>
        <v>Педагогическое образование</v>
      </c>
      <c r="K127" s="31" t="s">
        <v>320</v>
      </c>
      <c r="L127" s="14">
        <v>2021</v>
      </c>
      <c r="M127" s="14">
        <f t="shared" ca="1" si="9"/>
        <v>4</v>
      </c>
      <c r="N127" s="2" t="str">
        <f>VLOOKUP(P127,[1]Кафедры!$A$2:$E$499,5,0)</f>
        <v>ФФКиСМ</v>
      </c>
      <c r="O127" s="2" t="s">
        <v>324</v>
      </c>
      <c r="P127" s="14">
        <v>53</v>
      </c>
      <c r="Q127" s="2" t="str">
        <f>VLOOKUP(P127,[1]Кафедры!$A$2:$D$499,3,0)</f>
        <v>СС</v>
      </c>
      <c r="R127" s="2" t="str">
        <f>VLOOKUP(P127,[1]Кафедры!$A$2:$D$499,4,0)</f>
        <v>Алонцев В.В.</v>
      </c>
      <c r="S127" s="6" t="s">
        <v>38</v>
      </c>
      <c r="T127" s="32" t="s">
        <v>325</v>
      </c>
      <c r="U127" s="2"/>
      <c r="V127" s="17">
        <v>44440</v>
      </c>
      <c r="W127" s="2" t="s">
        <v>40</v>
      </c>
      <c r="X127" s="17">
        <f t="shared" si="10"/>
        <v>45900</v>
      </c>
      <c r="Y127" s="2" t="str">
        <f>IFERROR(IF(B127="ФГОС ВО",VLOOKUP(E127,'[1]Науч.спец-ФГОС-кафедра'!$G$3:$H$52,2,0),VLOOKUP(F127,'[1]Науч.спец-ФГОС-кафедра'!$A$3:$H$52,8,0)),"")</f>
        <v/>
      </c>
      <c r="Z127" s="18">
        <v>29</v>
      </c>
      <c r="AA127" s="12" t="str">
        <f>IF(B127="ФГОС 3++",VLOOKUP(F127,'[1]Справочник ФГОС ВО'!$C$2:$K$126,9,0),"")</f>
        <v>Добавлена</v>
      </c>
      <c r="AB127" s="20"/>
      <c r="AC127" s="6" t="str">
        <f>IF(AND(G127="асп",B127="ФГОС ВО"),VLOOKUP(K127,'[1]Науч.спец-ФГОС-кафедра'!$F$2:$S$52,14,0),"")</f>
        <v/>
      </c>
      <c r="AD127" s="14">
        <f t="shared" si="11"/>
        <v>2025</v>
      </c>
      <c r="AE127" s="14"/>
      <c r="AF127" s="6"/>
    </row>
    <row r="128" spans="1:32" ht="26.45" customHeight="1">
      <c r="A128" s="5" t="str">
        <f t="shared" si="6"/>
        <v>44.00.00</v>
      </c>
      <c r="B128" s="6" t="s">
        <v>32</v>
      </c>
      <c r="C128" s="7" t="str">
        <f t="shared" si="7"/>
        <v>26.02.20</v>
      </c>
      <c r="D128" s="8">
        <f t="shared" si="8"/>
        <v>4</v>
      </c>
      <c r="E128" s="9" t="str">
        <f>IFERROR(VLOOKUP(F128,'[1]ФГОС ВПО-ФГОС ВО'!$A$2:$C$111,3,0),IF(B128="ФГОС ВО",VLOOKUP([1]Группы!K128,'[1]Науч.спец-ФГОС-кафедра'!$F$3:$G$52,2,0),VLOOKUP(J128,'[1]Науч.спец-ФГОС-кафедра'!$B$3:$G$52,6,0)))</f>
        <v>050400</v>
      </c>
      <c r="F128" s="6" t="s">
        <v>326</v>
      </c>
      <c r="G128" s="6" t="s">
        <v>34</v>
      </c>
      <c r="H128" s="11" t="s">
        <v>327</v>
      </c>
      <c r="I128" s="11" t="s">
        <v>327</v>
      </c>
      <c r="J128" s="13" t="str">
        <f>IF(B128="ФГТ",VLOOKUP(F128,'[1]Науч.спец-ФГОС-кафедра'!$A$1:$B$52,2,0),VLOOKUP(F128,'[1]ФГОС ВПО-ФГОС ВО'!$A$2:$B$129,2,0))</f>
        <v>Психолого-педагогическое образование</v>
      </c>
      <c r="K128" s="31" t="s">
        <v>328</v>
      </c>
      <c r="L128" s="14">
        <v>2020</v>
      </c>
      <c r="M128" s="14">
        <f t="shared" ca="1" si="9"/>
        <v>5</v>
      </c>
      <c r="N128" s="2" t="str">
        <f>VLOOKUP(P128,[1]Кафедры!$A$2:$E$499,5,0)</f>
        <v>ИГО</v>
      </c>
      <c r="O128" s="2" t="s">
        <v>55</v>
      </c>
      <c r="P128" s="14">
        <v>46</v>
      </c>
      <c r="Q128" s="2" t="str">
        <f>VLOOKUP(P128,[1]Кафедры!$A$2:$D$499,3,0)</f>
        <v>Психологии</v>
      </c>
      <c r="R128" s="2" t="str">
        <f>VLOOKUP(P128,[1]Кафедры!$A$2:$D$499,4,0)</f>
        <v>Степанова О.П.</v>
      </c>
      <c r="S128" s="6" t="s">
        <v>278</v>
      </c>
      <c r="T128" s="6"/>
      <c r="U128" s="2"/>
      <c r="V128" s="17">
        <v>44105</v>
      </c>
      <c r="W128" s="2" t="s">
        <v>57</v>
      </c>
      <c r="X128" s="17">
        <f t="shared" si="10"/>
        <v>45900</v>
      </c>
      <c r="Y128" s="2" t="str">
        <f>IFERROR(IF(B128="ФГОС ВО",VLOOKUP(E128,'[1]Науч.спец-ФГОС-кафедра'!$G$3:$H$52,2,0),VLOOKUP(F128,'[1]Науч.спец-ФГОС-кафедра'!$A$3:$H$52,8,0)),"")</f>
        <v/>
      </c>
      <c r="Z128" s="18">
        <v>6</v>
      </c>
      <c r="AA128" s="12" t="str">
        <f>IF(B128="ФГОС 3++",VLOOKUP(F128,'[1]Справочник ФГОС ВО'!$C$2:$K$126,9,0),"")</f>
        <v>Добавлена</v>
      </c>
      <c r="AB128" s="20"/>
      <c r="AC128" s="6" t="str">
        <f>IF(AND(G128="асп",B128="ФГОС ВО"),VLOOKUP(K128,'[1]Науч.спец-ФГОС-кафедра'!$F$2:$S$52,14,0),"")</f>
        <v/>
      </c>
      <c r="AD128" s="14">
        <f t="shared" si="11"/>
        <v>2025</v>
      </c>
      <c r="AE128" s="14"/>
      <c r="AF128" s="6"/>
    </row>
    <row r="129" spans="1:32" ht="30" customHeight="1">
      <c r="A129" s="5" t="str">
        <f t="shared" si="6"/>
        <v>44.00.00</v>
      </c>
      <c r="B129" s="6" t="s">
        <v>32</v>
      </c>
      <c r="C129" s="7" t="str">
        <f t="shared" si="7"/>
        <v>26.02.20</v>
      </c>
      <c r="D129" s="8">
        <f t="shared" si="8"/>
        <v>4</v>
      </c>
      <c r="E129" s="9" t="str">
        <f>IFERROR(VLOOKUP(F129,'[1]ФГОС ВПО-ФГОС ВО'!$A$2:$C$111,3,0),IF(B129="ФГОС ВО",VLOOKUP([1]Группы!K129,'[1]Науч.спец-ФГОС-кафедра'!$F$3:$G$52,2,0),VLOOKUP(J129,'[1]Науч.спец-ФГОС-кафедра'!$B$3:$G$52,6,0)))</f>
        <v>050400</v>
      </c>
      <c r="F129" s="6" t="s">
        <v>326</v>
      </c>
      <c r="G129" s="6" t="s">
        <v>34</v>
      </c>
      <c r="H129" s="11" t="s">
        <v>329</v>
      </c>
      <c r="I129" s="11" t="s">
        <v>329</v>
      </c>
      <c r="J129" s="13" t="str">
        <f>IF(B129="ФГТ",VLOOKUP(F129,'[1]Науч.спец-ФГОС-кафедра'!$A$1:$B$52,2,0),VLOOKUP(F129,'[1]ФГОС ВПО-ФГОС ВО'!$A$2:$B$129,2,0))</f>
        <v>Психолого-педагогическое образование</v>
      </c>
      <c r="K129" s="31" t="s">
        <v>330</v>
      </c>
      <c r="L129" s="14">
        <v>2020</v>
      </c>
      <c r="M129" s="14">
        <f t="shared" ca="1" si="9"/>
        <v>5</v>
      </c>
      <c r="N129" s="2" t="str">
        <f>VLOOKUP(P129,[1]Кафедры!$A$2:$E$499,5,0)</f>
        <v>ИГО</v>
      </c>
      <c r="O129" s="2" t="s">
        <v>55</v>
      </c>
      <c r="P129" s="14">
        <v>16</v>
      </c>
      <c r="Q129" s="2" t="str">
        <f>VLOOKUP(P129,[1]Кафедры!$A$2:$D$499,3,0)</f>
        <v>ДиСО</v>
      </c>
      <c r="R129" s="2" t="str">
        <f>VLOOKUP(P129,[1]Кафедры!$A$2:$D$499,4,0)</f>
        <v>Чернобровкин В.А.</v>
      </c>
      <c r="S129" s="6" t="s">
        <v>278</v>
      </c>
      <c r="T129" s="6"/>
      <c r="U129" s="2"/>
      <c r="V129" s="17">
        <v>44105</v>
      </c>
      <c r="W129" s="2" t="s">
        <v>57</v>
      </c>
      <c r="X129" s="17">
        <f t="shared" si="10"/>
        <v>45900</v>
      </c>
      <c r="Y129" s="2" t="str">
        <f>IFERROR(IF(B129="ФГОС ВО",VLOOKUP(E129,'[1]Науч.спец-ФГОС-кафедра'!$G$3:$H$52,2,0),VLOOKUP(F129,'[1]Науч.спец-ФГОС-кафедра'!$A$3:$H$52,8,0)),"")</f>
        <v/>
      </c>
      <c r="Z129" s="18">
        <v>14</v>
      </c>
      <c r="AA129" s="12" t="str">
        <f>IF(B129="ФГОС 3++",VLOOKUP(F129,'[1]Справочник ФГОС ВО'!$C$2:$K$126,9,0),"")</f>
        <v>Добавлена</v>
      </c>
      <c r="AB129" s="20"/>
      <c r="AC129" s="6" t="str">
        <f>IF(AND(G129="асп",B129="ФГОС ВО"),VLOOKUP(K129,'[1]Науч.спец-ФГОС-кафедра'!$F$2:$S$52,14,0),"")</f>
        <v/>
      </c>
      <c r="AD129" s="14">
        <f t="shared" si="11"/>
        <v>2025</v>
      </c>
      <c r="AE129" s="14"/>
      <c r="AF129" s="6"/>
    </row>
    <row r="130" spans="1:32" ht="30">
      <c r="A130" s="5" t="str">
        <f t="shared" ref="A130:A193" si="12">IF(B130="ФГТ",MID(F130,1,3)&amp;".0",MID(F130,2,2)&amp;".00.00")</f>
        <v>44.00.00</v>
      </c>
      <c r="B130" s="6" t="s">
        <v>32</v>
      </c>
      <c r="C130" s="7" t="str">
        <f t="shared" ref="C130:C193" si="13">IF(L130=2021,"17.03.21",IF(L130=2020,"26.02.20",IF(L130=2019,"27.02.19",IF(L130=2018,"28.03.18",IF(L130=2017,"29.03.17","")))))</f>
        <v>17.03.21</v>
      </c>
      <c r="D130" s="8">
        <f t="shared" ref="D130:D193" si="14">IF(L130=2021,5,IF(L130=2020,4,IF(L130=2019,2,IF(L130=2018,3,IF(L130=2017,3,"")))))</f>
        <v>5</v>
      </c>
      <c r="E130" s="9" t="str">
        <f>IFERROR(VLOOKUP(F130,'[1]ФГОС ВПО-ФГОС ВО'!$A$2:$C$111,3,0),IF(B130="ФГОС ВО",VLOOKUP([1]Группы!K130,'[1]Науч.спец-ФГОС-кафедра'!$F$3:$G$52,2,0),VLOOKUP(J130,'[1]Науч.спец-ФГОС-кафедра'!$B$3:$G$52,6,0)))</f>
        <v>050400</v>
      </c>
      <c r="F130" s="6" t="s">
        <v>326</v>
      </c>
      <c r="G130" s="6" t="s">
        <v>34</v>
      </c>
      <c r="H130" s="11" t="s">
        <v>331</v>
      </c>
      <c r="I130" s="11" t="s">
        <v>331</v>
      </c>
      <c r="J130" s="13" t="str">
        <f>IF(B130="ФГТ",VLOOKUP(F130,'[1]Науч.спец-ФГОС-кафедра'!$A$1:$B$52,2,0),VLOOKUP(F130,'[1]ФГОС ВПО-ФГОС ВО'!$A$2:$B$129,2,0))</f>
        <v>Психолого-педагогическое образование</v>
      </c>
      <c r="K130" s="31" t="s">
        <v>330</v>
      </c>
      <c r="L130" s="14">
        <v>2021</v>
      </c>
      <c r="M130" s="14">
        <f t="shared" ref="M130:M193" ca="1" si="15">IF(MONTH(TODAY())&lt;=7,YEAR(TODAY())-L130,YEAR(TODAY())-L130+1)</f>
        <v>4</v>
      </c>
      <c r="N130" s="2" t="str">
        <f>VLOOKUP(P130,[1]Кафедры!$A$2:$E$499,5,0)</f>
        <v>ИГО</v>
      </c>
      <c r="O130" s="2" t="s">
        <v>55</v>
      </c>
      <c r="P130" s="14">
        <v>16</v>
      </c>
      <c r="Q130" s="2" t="str">
        <f>VLOOKUP(P130,[1]Кафедры!$A$2:$D$499,3,0)</f>
        <v>ДиСО</v>
      </c>
      <c r="R130" s="2" t="str">
        <f>VLOOKUP(P130,[1]Кафедры!$A$2:$D$499,4,0)</f>
        <v>Чернобровкин В.А.</v>
      </c>
      <c r="S130" s="6" t="s">
        <v>278</v>
      </c>
      <c r="T130" s="6"/>
      <c r="U130" s="2"/>
      <c r="V130" s="17">
        <v>44470</v>
      </c>
      <c r="W130" s="2" t="s">
        <v>57</v>
      </c>
      <c r="X130" s="17">
        <f t="shared" ref="X130:X193" si="16">EDATE(V130,LEFT(W130,1)*12+MID(W130,3,2))-1</f>
        <v>46265</v>
      </c>
      <c r="Y130" s="2" t="str">
        <f>IFERROR(IF(B130="ФГОС ВО",VLOOKUP(E130,'[1]Науч.спец-ФГОС-кафедра'!$G$3:$H$52,2,0),VLOOKUP(F130,'[1]Науч.спец-ФГОС-кафедра'!$A$3:$H$52,8,0)),"")</f>
        <v/>
      </c>
      <c r="Z130" s="18">
        <v>23</v>
      </c>
      <c r="AA130" s="12" t="str">
        <f>IF(B130="ФГОС 3++",VLOOKUP(F130,'[1]Справочник ФГОС ВО'!$C$2:$K$126,9,0),"")</f>
        <v>Добавлена</v>
      </c>
      <c r="AB130" s="20"/>
      <c r="AC130" s="6" t="str">
        <f>IF(AND(G130="асп",B130="ФГОС ВО"),VLOOKUP(K130,'[1]Науч.спец-ФГОС-кафедра'!$F$2:$S$52,14,0),"")</f>
        <v/>
      </c>
      <c r="AD130" s="14">
        <f t="shared" ref="AD130:AD193" si="17">YEAR(X130)</f>
        <v>2026</v>
      </c>
      <c r="AE130" s="14"/>
      <c r="AF130" s="6"/>
    </row>
    <row r="131" spans="1:32" ht="45">
      <c r="A131" s="5" t="str">
        <f t="shared" si="12"/>
        <v>44.00.00</v>
      </c>
      <c r="B131" s="6" t="s">
        <v>32</v>
      </c>
      <c r="C131" s="7" t="str">
        <f t="shared" si="13"/>
        <v>17.03.21</v>
      </c>
      <c r="D131" s="8">
        <f t="shared" si="14"/>
        <v>5</v>
      </c>
      <c r="E131" s="9" t="str">
        <f>IFERROR(VLOOKUP(F131,'[1]ФГОС ВПО-ФГОС ВО'!$A$2:$C$111,3,0),IF(B131="ФГОС ВО",VLOOKUP([1]Группы!K131,'[1]Науч.спец-ФГОС-кафедра'!$F$3:$G$52,2,0),VLOOKUP(J131,'[1]Науч.спец-ФГОС-кафедра'!$B$3:$G$52,6,0)))</f>
        <v>050400</v>
      </c>
      <c r="F131" s="6" t="s">
        <v>326</v>
      </c>
      <c r="G131" s="6" t="s">
        <v>34</v>
      </c>
      <c r="H131" s="32" t="s">
        <v>332</v>
      </c>
      <c r="I131" s="32" t="s">
        <v>332</v>
      </c>
      <c r="J131" s="13" t="str">
        <f>IF(B131="ФГТ",VLOOKUP(F131,'[1]Науч.спец-ФГОС-кафедра'!$A$1:$B$52,2,0),VLOOKUP(F131,'[1]ФГОС ВПО-ФГОС ВО'!$A$2:$B$129,2,0))</f>
        <v>Психолого-педагогическое образование</v>
      </c>
      <c r="K131" s="31" t="s">
        <v>333</v>
      </c>
      <c r="L131" s="14">
        <v>2021</v>
      </c>
      <c r="M131" s="14">
        <f t="shared" ca="1" si="15"/>
        <v>4</v>
      </c>
      <c r="N131" s="2" t="str">
        <f>VLOOKUP(P131,[1]Кафедры!$A$2:$E$499,5,0)</f>
        <v>ИГО</v>
      </c>
      <c r="O131" s="2" t="s">
        <v>282</v>
      </c>
      <c r="P131" s="14">
        <v>46</v>
      </c>
      <c r="Q131" s="2" t="str">
        <f>VLOOKUP(P131,[1]Кафедры!$A$2:$D$499,3,0)</f>
        <v>Психологии</v>
      </c>
      <c r="R131" s="2" t="str">
        <f>VLOOKUP(P131,[1]Кафедры!$A$2:$D$499,4,0)</f>
        <v>Степанова О.П.</v>
      </c>
      <c r="S131" s="6" t="s">
        <v>38</v>
      </c>
      <c r="T131" s="6"/>
      <c r="U131" s="2"/>
      <c r="V131" s="17">
        <v>44440</v>
      </c>
      <c r="W131" s="2" t="s">
        <v>40</v>
      </c>
      <c r="X131" s="17">
        <f t="shared" si="16"/>
        <v>45900</v>
      </c>
      <c r="Y131" s="2" t="str">
        <f>IFERROR(IF(B131="ФГОС ВО",VLOOKUP(E131,'[1]Науч.спец-ФГОС-кафедра'!$G$3:$H$52,2,0),VLOOKUP(F131,'[1]Науч.спец-ФГОС-кафедра'!$A$3:$H$52,8,0)),"")</f>
        <v/>
      </c>
      <c r="Z131" s="18">
        <v>23</v>
      </c>
      <c r="AA131" s="12" t="str">
        <f>IF(B131="ФГОС 3++",VLOOKUP(F131,'[1]Справочник ФГОС ВО'!$C$2:$K$126,9,0),"")</f>
        <v>Добавлена</v>
      </c>
      <c r="AB131" s="20"/>
      <c r="AC131" s="6" t="str">
        <f>IF(AND(G131="асп",B131="ФГОС ВО"),VLOOKUP(K131,'[1]Науч.спец-ФГОС-кафедра'!$F$2:$S$52,14,0),"")</f>
        <v/>
      </c>
      <c r="AD131" s="14">
        <f t="shared" si="17"/>
        <v>2025</v>
      </c>
      <c r="AE131" s="14"/>
      <c r="AF131" s="6"/>
    </row>
    <row r="132" spans="1:32" ht="25.5" customHeight="1">
      <c r="A132" s="5" t="str">
        <f t="shared" si="12"/>
        <v>44.00.00</v>
      </c>
      <c r="B132" s="6" t="s">
        <v>32</v>
      </c>
      <c r="C132" s="7" t="str">
        <f t="shared" si="13"/>
        <v>26.02.20</v>
      </c>
      <c r="D132" s="8">
        <f t="shared" si="14"/>
        <v>4</v>
      </c>
      <c r="E132" s="9" t="str">
        <f>IFERROR(VLOOKUP(F132,'[1]ФГОС ВПО-ФГОС ВО'!$A$2:$C$111,3,0),IF(B132="ФГОС ВО",VLOOKUP([1]Группы!K132,'[1]Науч.спец-ФГОС-кафедра'!$F$3:$G$52,2,0),VLOOKUP(J132,'[1]Науч.спец-ФГОС-кафедра'!$B$3:$G$52,6,0)))</f>
        <v>050700</v>
      </c>
      <c r="F132" s="6" t="s">
        <v>334</v>
      </c>
      <c r="G132" s="11" t="s">
        <v>34</v>
      </c>
      <c r="H132" s="29" t="s">
        <v>335</v>
      </c>
      <c r="I132" s="11" t="s">
        <v>336</v>
      </c>
      <c r="J132" s="13" t="str">
        <f>IF(B132="ФГТ",VLOOKUP(F132,'[1]Науч.спец-ФГОС-кафедра'!$A$1:$B$52,2,0),VLOOKUP(F132,'[1]ФГОС ВПО-ФГОС ВО'!$A$2:$B$129,2,0))</f>
        <v>Специальное (дефектологическое) образование</v>
      </c>
      <c r="K132" s="31" t="s">
        <v>337</v>
      </c>
      <c r="L132" s="14">
        <v>2020</v>
      </c>
      <c r="M132" s="14">
        <f t="shared" ca="1" si="15"/>
        <v>5</v>
      </c>
      <c r="N132" s="2" t="str">
        <f>VLOOKUP(P132,[1]Кафедры!$A$2:$E$499,5,0)</f>
        <v>ИГО</v>
      </c>
      <c r="O132" s="2" t="s">
        <v>55</v>
      </c>
      <c r="P132" s="14">
        <v>16</v>
      </c>
      <c r="Q132" s="2" t="str">
        <f>VLOOKUP(P132,[1]Кафедры!$A$2:$D$499,3,0)</f>
        <v>ДиСО</v>
      </c>
      <c r="R132" s="2" t="str">
        <f>VLOOKUP(P132,[1]Кафедры!$A$2:$D$499,4,0)</f>
        <v>Чернобровкин В.А.</v>
      </c>
      <c r="S132" s="6" t="s">
        <v>278</v>
      </c>
      <c r="T132" s="6"/>
      <c r="U132" s="2"/>
      <c r="V132" s="17">
        <v>44105</v>
      </c>
      <c r="W132" s="2" t="s">
        <v>57</v>
      </c>
      <c r="X132" s="17">
        <f t="shared" si="16"/>
        <v>45900</v>
      </c>
      <c r="Y132" s="2" t="str">
        <f>IFERROR(IF(B132="ФГОС ВО",VLOOKUP(E132,'[1]Науч.спец-ФГОС-кафедра'!$G$3:$H$52,2,0),VLOOKUP(F132,'[1]Науч.спец-ФГОС-кафедра'!$A$3:$H$52,8,0)),"")</f>
        <v/>
      </c>
      <c r="Z132" s="18">
        <v>35</v>
      </c>
      <c r="AA132" s="12" t="str">
        <f>IF(B132="ФГОС 3++",VLOOKUP(F132,'[1]Справочник ФГОС ВО'!$C$2:$K$126,9,0),"")</f>
        <v>Добавлена</v>
      </c>
      <c r="AB132" s="20"/>
      <c r="AC132" s="6" t="str">
        <f>IF(AND(G132="асп",B132="ФГОС ВО"),VLOOKUP(K132,'[1]Науч.спец-ФГОС-кафедра'!$F$2:$S$52,14,0),"")</f>
        <v/>
      </c>
      <c r="AD132" s="14">
        <f t="shared" si="17"/>
        <v>2025</v>
      </c>
      <c r="AE132" s="14"/>
      <c r="AF132" s="6"/>
    </row>
    <row r="133" spans="1:32" ht="25.5" customHeight="1">
      <c r="A133" s="5" t="str">
        <f t="shared" si="12"/>
        <v>44.00.00</v>
      </c>
      <c r="B133" s="6" t="s">
        <v>32</v>
      </c>
      <c r="C133" s="7" t="str">
        <f t="shared" si="13"/>
        <v>17.03.21</v>
      </c>
      <c r="D133" s="8">
        <f t="shared" si="14"/>
        <v>5</v>
      </c>
      <c r="E133" s="9" t="str">
        <f>IFERROR(VLOOKUP(F133,'[1]ФГОС ВПО-ФГОС ВО'!$A$2:$C$111,3,0),IF(B133="ФГОС ВО",VLOOKUP([1]Группы!K133,'[1]Науч.спец-ФГОС-кафедра'!$F$3:$G$52,2,0),VLOOKUP(J133,'[1]Науч.спец-ФГОС-кафедра'!$B$3:$G$52,6,0)))</f>
        <v>050700</v>
      </c>
      <c r="F133" s="6" t="s">
        <v>334</v>
      </c>
      <c r="G133" s="11" t="s">
        <v>34</v>
      </c>
      <c r="H133" s="11" t="s">
        <v>338</v>
      </c>
      <c r="I133" s="11" t="s">
        <v>338</v>
      </c>
      <c r="J133" s="13" t="str">
        <f>IF(B133="ФГТ",VLOOKUP(F133,'[1]Науч.спец-ФГОС-кафедра'!$A$1:$B$52,2,0),VLOOKUP(F133,'[1]ФГОС ВПО-ФГОС ВО'!$A$2:$B$129,2,0))</f>
        <v>Специальное (дефектологическое) образование</v>
      </c>
      <c r="K133" s="31" t="s">
        <v>339</v>
      </c>
      <c r="L133" s="14">
        <v>2021</v>
      </c>
      <c r="M133" s="14">
        <f t="shared" ca="1" si="15"/>
        <v>4</v>
      </c>
      <c r="N133" s="2" t="str">
        <f>VLOOKUP(P133,[1]Кафедры!$A$2:$E$499,5,0)</f>
        <v>ИГО</v>
      </c>
      <c r="O133" s="2" t="s">
        <v>55</v>
      </c>
      <c r="P133" s="14">
        <v>16</v>
      </c>
      <c r="Q133" s="2" t="str">
        <f>VLOOKUP(P133,[1]Кафедры!$A$2:$D$499,3,0)</f>
        <v>ДиСО</v>
      </c>
      <c r="R133" s="2" t="str">
        <f>VLOOKUP(P133,[1]Кафедры!$A$2:$D$499,4,0)</f>
        <v>Чернобровкин В.А.</v>
      </c>
      <c r="S133" s="6" t="s">
        <v>278</v>
      </c>
      <c r="T133" s="6"/>
      <c r="U133" s="2"/>
      <c r="V133" s="17">
        <v>44470</v>
      </c>
      <c r="W133" s="2" t="s">
        <v>57</v>
      </c>
      <c r="X133" s="17">
        <f t="shared" si="16"/>
        <v>46265</v>
      </c>
      <c r="Y133" s="2" t="str">
        <f>IFERROR(IF(B133="ФГОС ВО",VLOOKUP(E133,'[1]Науч.спец-ФГОС-кафедра'!$G$3:$H$52,2,0),VLOOKUP(F133,'[1]Науч.спец-ФГОС-кафедра'!$A$3:$H$52,8,0)),"")</f>
        <v/>
      </c>
      <c r="Z133" s="18">
        <v>24</v>
      </c>
      <c r="AA133" s="12" t="str">
        <f>IF(B133="ФГОС 3++",VLOOKUP(F133,'[1]Справочник ФГОС ВО'!$C$2:$K$126,9,0),"")</f>
        <v>Добавлена</v>
      </c>
      <c r="AB133" s="20"/>
      <c r="AC133" s="6" t="str">
        <f>IF(AND(G133="асп",B133="ФГОС ВО"),VLOOKUP(K133,'[1]Науч.спец-ФГОС-кафедра'!$F$2:$S$52,14,0),"")</f>
        <v/>
      </c>
      <c r="AD133" s="14">
        <f t="shared" si="17"/>
        <v>2026</v>
      </c>
      <c r="AE133" s="14"/>
      <c r="AF133" s="6"/>
    </row>
    <row r="134" spans="1:32" ht="30" customHeight="1">
      <c r="A134" s="5" t="str">
        <f t="shared" si="12"/>
        <v>44.00.00</v>
      </c>
      <c r="B134" s="6" t="s">
        <v>32</v>
      </c>
      <c r="C134" s="7" t="str">
        <f t="shared" si="13"/>
        <v>17.03.21</v>
      </c>
      <c r="D134" s="8">
        <f t="shared" si="14"/>
        <v>5</v>
      </c>
      <c r="E134" s="9" t="str">
        <f>IFERROR(VLOOKUP(F134,'[1]ФГОС ВПО-ФГОС ВО'!$A$2:$C$111,3,0),IF(B134="ФГОС ВО",VLOOKUP([1]Группы!K134,'[1]Науч.спец-ФГОС-кафедра'!$F$3:$G$52,2,0),VLOOKUP(J134,'[1]Науч.спец-ФГОС-кафедра'!$B$3:$G$52,6,0)))</f>
        <v>050700</v>
      </c>
      <c r="F134" s="6" t="s">
        <v>334</v>
      </c>
      <c r="G134" s="6" t="s">
        <v>34</v>
      </c>
      <c r="H134" s="32" t="s">
        <v>340</v>
      </c>
      <c r="I134" s="32" t="s">
        <v>340</v>
      </c>
      <c r="J134" s="13" t="str">
        <f>IF(B134="ФГТ",VLOOKUP(F134,'[1]Науч.спец-ФГОС-кафедра'!$A$1:$B$52,2,0),VLOOKUP(F134,'[1]ФГОС ВПО-ФГОС ВО'!$A$2:$B$129,2,0))</f>
        <v>Специальное (дефектологическое) образование</v>
      </c>
      <c r="K134" s="31" t="s">
        <v>339</v>
      </c>
      <c r="L134" s="14">
        <v>2021</v>
      </c>
      <c r="M134" s="14">
        <f t="shared" ca="1" si="15"/>
        <v>4</v>
      </c>
      <c r="N134" s="2" t="str">
        <f>VLOOKUP(P134,[1]Кафедры!$A$2:$E$499,5,0)</f>
        <v>ИГО</v>
      </c>
      <c r="O134" s="2" t="s">
        <v>282</v>
      </c>
      <c r="P134" s="14">
        <v>16</v>
      </c>
      <c r="Q134" s="2" t="str">
        <f>VLOOKUP(P134,[1]Кафедры!$A$2:$D$499,3,0)</f>
        <v>ДиСО</v>
      </c>
      <c r="R134" s="2" t="str">
        <f>VLOOKUP(P134,[1]Кафедры!$A$2:$D$499,4,0)</f>
        <v>Чернобровкин В.А.</v>
      </c>
      <c r="S134" s="6" t="s">
        <v>38</v>
      </c>
      <c r="T134" s="6"/>
      <c r="U134" s="2"/>
      <c r="V134" s="17">
        <v>44440</v>
      </c>
      <c r="W134" s="2" t="s">
        <v>40</v>
      </c>
      <c r="X134" s="17">
        <f t="shared" si="16"/>
        <v>45900</v>
      </c>
      <c r="Y134" s="2" t="str">
        <f>IFERROR(IF(B134="ФГОС ВО",VLOOKUP(E134,'[1]Науч.спец-ФГОС-кафедра'!$G$3:$H$52,2,0),VLOOKUP(F134,'[1]Науч.спец-ФГОС-кафедра'!$A$3:$H$52,8,0)),"")</f>
        <v/>
      </c>
      <c r="Z134" s="18">
        <v>24</v>
      </c>
      <c r="AA134" s="12" t="str">
        <f>IF(B134="ФГОС 3++",VLOOKUP(F134,'[1]Справочник ФГОС ВО'!$C$2:$K$126,9,0),"")</f>
        <v>Добавлена</v>
      </c>
      <c r="AB134" s="20"/>
      <c r="AC134" s="6" t="str">
        <f>IF(AND(G134="асп",B134="ФГОС ВО"),VLOOKUP(K134,'[1]Науч.спец-ФГОС-кафедра'!$F$2:$S$52,14,0),"")</f>
        <v/>
      </c>
      <c r="AD134" s="14">
        <f t="shared" si="17"/>
        <v>2025</v>
      </c>
      <c r="AE134" s="14"/>
      <c r="AF134" s="6"/>
    </row>
    <row r="135" spans="1:32" ht="23.25" customHeight="1">
      <c r="A135" s="5" t="str">
        <f t="shared" si="12"/>
        <v>44.00.00</v>
      </c>
      <c r="B135" s="6" t="s">
        <v>32</v>
      </c>
      <c r="C135" s="7" t="str">
        <f t="shared" si="13"/>
        <v>26.02.20</v>
      </c>
      <c r="D135" s="8">
        <f t="shared" si="14"/>
        <v>4</v>
      </c>
      <c r="E135" s="9" t="str">
        <f>IFERROR(VLOOKUP(F135,'[1]ФГОС ВПО-ФГОС ВО'!$A$2:$C$111,3,0),IF(B135="ФГОС ВО",VLOOKUP([1]Группы!K135,'[1]Науч.спец-ФГОС-кафедра'!$F$3:$G$52,2,0),VLOOKUP(J135,'[1]Науч.спец-ФГОС-кафедра'!$B$3:$G$52,6,0)))</f>
        <v>050100</v>
      </c>
      <c r="F135" s="6" t="s">
        <v>341</v>
      </c>
      <c r="G135" s="6" t="s">
        <v>34</v>
      </c>
      <c r="H135" s="33" t="s">
        <v>342</v>
      </c>
      <c r="I135" s="32" t="s">
        <v>343</v>
      </c>
      <c r="J135" s="13" t="str">
        <f>IF(B135="ФГТ",VLOOKUP(F135,'[1]Науч.спец-ФГОС-кафедра'!$A$1:$B$52,2,0),VLOOKUP(F135,'[1]ФГОС ВПО-ФГОС ВО'!$A$2:$B$129,2,0))</f>
        <v>Педагогическое образование (с двумя профилями подготовки)</v>
      </c>
      <c r="K135" s="31" t="s">
        <v>344</v>
      </c>
      <c r="L135" s="14">
        <v>2020</v>
      </c>
      <c r="M135" s="14">
        <f t="shared" ca="1" si="15"/>
        <v>5</v>
      </c>
      <c r="N135" s="2" t="str">
        <f>VLOOKUP(P135,[1]Кафедры!$A$2:$E$499,5,0)</f>
        <v>ИГО</v>
      </c>
      <c r="O135" s="2" t="s">
        <v>282</v>
      </c>
      <c r="P135" s="14">
        <v>48</v>
      </c>
      <c r="Q135" s="2" t="str">
        <f>VLOOKUP(P135,[1]Кафедры!$A$2:$D$499,3,0)</f>
        <v>ЛиП</v>
      </c>
      <c r="R135" s="2" t="str">
        <f>VLOOKUP(P135,[1]Кафедры!$A$2:$D$499,4,0)</f>
        <v>Акашева Т.В.</v>
      </c>
      <c r="S135" s="6" t="s">
        <v>38</v>
      </c>
      <c r="T135" s="6"/>
      <c r="U135" s="2"/>
      <c r="V135" s="17">
        <v>44075</v>
      </c>
      <c r="W135" s="2" t="s">
        <v>49</v>
      </c>
      <c r="X135" s="17">
        <f t="shared" si="16"/>
        <v>45900</v>
      </c>
      <c r="Y135" s="2" t="str">
        <f>IFERROR(IF(B135="ФГОС ВО",VLOOKUP(E135,'[1]Науч.спец-ФГОС-кафедра'!$G$3:$H$52,2,0),VLOOKUP(F135,'[1]Науч.спец-ФГОС-кафедра'!$A$3:$H$52,8,0)),"")</f>
        <v/>
      </c>
      <c r="Z135" s="18">
        <v>31</v>
      </c>
      <c r="AA135" s="12" t="str">
        <f>IF(B135="ФГОС 3++",VLOOKUP(F135,'[1]Справочник ФГОС ВО'!$C$2:$K$126,9,0),"")</f>
        <v>Добавлена</v>
      </c>
      <c r="AB135" s="20"/>
      <c r="AC135" s="6" t="str">
        <f>IF(AND(G135="асп",B135="ФГОС ВО"),VLOOKUP(K135,'[1]Науч.спец-ФГОС-кафедра'!$F$2:$S$52,14,0),"")</f>
        <v/>
      </c>
      <c r="AD135" s="14">
        <f t="shared" si="17"/>
        <v>2025</v>
      </c>
      <c r="AE135" s="14"/>
      <c r="AF135" s="6"/>
    </row>
    <row r="136" spans="1:32" ht="30">
      <c r="A136" s="5" t="str">
        <f t="shared" si="12"/>
        <v>44.00.00</v>
      </c>
      <c r="B136" s="6" t="s">
        <v>32</v>
      </c>
      <c r="C136" s="7" t="str">
        <f t="shared" si="13"/>
        <v>26.02.20</v>
      </c>
      <c r="D136" s="8">
        <f t="shared" si="14"/>
        <v>4</v>
      </c>
      <c r="E136" s="9" t="str">
        <f>IFERROR(VLOOKUP(F136,'[1]ФГОС ВПО-ФГОС ВО'!$A$2:$C$111,3,0),IF(B136="ФГОС ВО",VLOOKUP([1]Группы!K136,'[1]Науч.спец-ФГОС-кафедра'!$F$3:$G$52,2,0),VLOOKUP(J136,'[1]Науч.спец-ФГОС-кафедра'!$B$3:$G$52,6,0)))</f>
        <v>050100</v>
      </c>
      <c r="F136" s="6" t="s">
        <v>341</v>
      </c>
      <c r="G136" s="6" t="s">
        <v>34</v>
      </c>
      <c r="H136" s="32" t="s">
        <v>345</v>
      </c>
      <c r="I136" s="32" t="s">
        <v>345</v>
      </c>
      <c r="J136" s="13" t="str">
        <f>IF(B136="ФГТ",VLOOKUP(F136,'[1]Науч.спец-ФГОС-кафедра'!$A$1:$B$52,2,0),VLOOKUP(F136,'[1]ФГОС ВПО-ФГОС ВО'!$A$2:$B$129,2,0))</f>
        <v>Педагогическое образование (с двумя профилями подготовки)</v>
      </c>
      <c r="K136" s="30" t="s">
        <v>346</v>
      </c>
      <c r="L136" s="14">
        <v>2020</v>
      </c>
      <c r="M136" s="14">
        <f t="shared" ca="1" si="15"/>
        <v>5</v>
      </c>
      <c r="N136" s="2" t="str">
        <f>VLOOKUP(P136,[1]Кафедры!$A$2:$E$499,5,0)</f>
        <v>ИГО</v>
      </c>
      <c r="O136" s="2" t="s">
        <v>282</v>
      </c>
      <c r="P136" s="14">
        <v>16</v>
      </c>
      <c r="Q136" s="2" t="str">
        <f>VLOOKUP(P136,[1]Кафедры!$A$2:$D$499,3,0)</f>
        <v>ДиСО</v>
      </c>
      <c r="R136" s="2" t="str">
        <f>VLOOKUP(P136,[1]Кафедры!$A$2:$D$499,4,0)</f>
        <v>Чернобровкин В.А.</v>
      </c>
      <c r="S136" s="6" t="s">
        <v>38</v>
      </c>
      <c r="T136" s="6"/>
      <c r="U136" s="2"/>
      <c r="V136" s="17">
        <v>44075</v>
      </c>
      <c r="W136" s="2" t="s">
        <v>49</v>
      </c>
      <c r="X136" s="17">
        <f t="shared" si="16"/>
        <v>45900</v>
      </c>
      <c r="Y136" s="2" t="str">
        <f>IFERROR(IF(B136="ФГОС ВО",VLOOKUP(E136,'[1]Науч.спец-ФГОС-кафедра'!$G$3:$H$52,2,0),VLOOKUP(F136,'[1]Науч.спец-ФГОС-кафедра'!$A$3:$H$52,8,0)),"")</f>
        <v/>
      </c>
      <c r="Z136" s="18">
        <v>19</v>
      </c>
      <c r="AA136" s="12" t="str">
        <f>IF(B136="ФГОС 3++",VLOOKUP(F136,'[1]Справочник ФГОС ВО'!$C$2:$K$126,9,0),"")</f>
        <v>Добавлена</v>
      </c>
      <c r="AB136" s="20"/>
      <c r="AC136" s="6" t="str">
        <f>IF(AND(G136="асп",B136="ФГОС ВО"),VLOOKUP(K136,'[1]Науч.спец-ФГОС-кафедра'!$F$2:$S$52,14,0),"")</f>
        <v/>
      </c>
      <c r="AD136" s="14">
        <f t="shared" si="17"/>
        <v>2025</v>
      </c>
      <c r="AE136" s="14"/>
      <c r="AF136" s="6"/>
    </row>
    <row r="137" spans="1:32" ht="30">
      <c r="A137" s="5" t="str">
        <f t="shared" si="12"/>
        <v>44.00.00</v>
      </c>
      <c r="B137" s="6" t="s">
        <v>32</v>
      </c>
      <c r="C137" s="7" t="str">
        <f t="shared" si="13"/>
        <v>26.02.20</v>
      </c>
      <c r="D137" s="8">
        <f t="shared" si="14"/>
        <v>4</v>
      </c>
      <c r="E137" s="9" t="str">
        <f>IFERROR(VLOOKUP(F137,'[1]ФГОС ВПО-ФГОС ВО'!$A$2:$C$111,3,0),IF(B137="ФГОС ВО",VLOOKUP([1]Группы!K137,'[1]Науч.спец-ФГОС-кафедра'!$F$3:$G$52,2,0),VLOOKUP(J137,'[1]Науч.спец-ФГОС-кафедра'!$B$3:$G$52,6,0)))</f>
        <v>050100</v>
      </c>
      <c r="F137" s="6" t="s">
        <v>341</v>
      </c>
      <c r="G137" s="6" t="s">
        <v>34</v>
      </c>
      <c r="H137" s="32" t="s">
        <v>347</v>
      </c>
      <c r="I137" s="32" t="s">
        <v>347</v>
      </c>
      <c r="J137" s="13" t="str">
        <f>IF(B137="ФГТ",VLOOKUP(F137,'[1]Науч.спец-ФГОС-кафедра'!$A$1:$B$52,2,0),VLOOKUP(F137,'[1]ФГОС ВПО-ФГОС ВО'!$A$2:$B$129,2,0))</f>
        <v>Педагогическое образование (с двумя профилями подготовки)</v>
      </c>
      <c r="K137" s="31" t="s">
        <v>348</v>
      </c>
      <c r="L137" s="14">
        <v>2020</v>
      </c>
      <c r="M137" s="14">
        <f t="shared" ca="1" si="15"/>
        <v>5</v>
      </c>
      <c r="N137" s="2" t="str">
        <f>VLOOKUP(P137,[1]Кафедры!$A$2:$E$499,5,0)</f>
        <v>ИЭиАС</v>
      </c>
      <c r="O137" s="2" t="s">
        <v>77</v>
      </c>
      <c r="P137" s="14">
        <v>6</v>
      </c>
      <c r="Q137" s="2" t="str">
        <f>VLOOKUP(P137,[1]Кафедры!$A$2:$D$499,3,0)</f>
        <v>БИиИТ</v>
      </c>
      <c r="R137" s="2" t="str">
        <f>VLOOKUP(P137,[1]Кафедры!$A$2:$D$499,4,0)</f>
        <v>Чусавитина Г.Н.</v>
      </c>
      <c r="S137" s="6" t="s">
        <v>38</v>
      </c>
      <c r="T137" s="6"/>
      <c r="U137" s="2"/>
      <c r="V137" s="17">
        <v>44075</v>
      </c>
      <c r="W137" s="2" t="s">
        <v>49</v>
      </c>
      <c r="X137" s="17">
        <f t="shared" si="16"/>
        <v>45900</v>
      </c>
      <c r="Y137" s="2" t="str">
        <f>IFERROR(IF(B137="ФГОС ВО",VLOOKUP(E137,'[1]Науч.спец-ФГОС-кафедра'!$G$3:$H$52,2,0),VLOOKUP(F137,'[1]Науч.спец-ФГОС-кафедра'!$A$3:$H$52,8,0)),"")</f>
        <v/>
      </c>
      <c r="Z137" s="18">
        <v>17</v>
      </c>
      <c r="AA137" s="12" t="str">
        <f>IF(B137="ФГОС 3++",VLOOKUP(F137,'[1]Справочник ФГОС ВО'!$C$2:$K$126,9,0),"")</f>
        <v>Добавлена</v>
      </c>
      <c r="AB137" s="15" t="s">
        <v>74</v>
      </c>
      <c r="AC137" s="6" t="str">
        <f>IF(AND(G137="асп",B137="ФГОС ВО"),VLOOKUP(K137,'[1]Науч.спец-ФГОС-кафедра'!$F$2:$S$52,14,0),"")</f>
        <v/>
      </c>
      <c r="AD137" s="14">
        <f t="shared" si="17"/>
        <v>2025</v>
      </c>
      <c r="AE137" s="14"/>
      <c r="AF137" s="6"/>
    </row>
    <row r="138" spans="1:32" ht="26.45" customHeight="1">
      <c r="A138" s="5" t="str">
        <f t="shared" si="12"/>
        <v>44.00.00</v>
      </c>
      <c r="B138" s="6" t="s">
        <v>32</v>
      </c>
      <c r="C138" s="7" t="str">
        <f t="shared" si="13"/>
        <v>26.02.20</v>
      </c>
      <c r="D138" s="8">
        <f t="shared" si="14"/>
        <v>4</v>
      </c>
      <c r="E138" s="9" t="str">
        <f>IFERROR(VLOOKUP(F138,'[1]ФГОС ВПО-ФГОС ВО'!$A$2:$C$111,3,0),IF(B138="ФГОС ВО",VLOOKUP([1]Группы!K138,'[1]Науч.спец-ФГОС-кафедра'!$F$3:$G$52,2,0),VLOOKUP(J138,'[1]Науч.спец-ФГОС-кафедра'!$B$3:$G$52,6,0)))</f>
        <v>050100</v>
      </c>
      <c r="F138" s="6" t="s">
        <v>341</v>
      </c>
      <c r="G138" s="6" t="s">
        <v>34</v>
      </c>
      <c r="H138" s="6" t="s">
        <v>349</v>
      </c>
      <c r="I138" s="6" t="s">
        <v>349</v>
      </c>
      <c r="J138" s="13" t="str">
        <f>IF(B138="ФГТ",VLOOKUP(F138,'[1]Науч.спец-ФГОС-кафедра'!$A$1:$B$52,2,0),VLOOKUP(F138,'[1]ФГОС ВПО-ФГОС ВО'!$A$2:$B$129,2,0))</f>
        <v>Педагогическое образование (с двумя профилями подготовки)</v>
      </c>
      <c r="K138" s="31" t="s">
        <v>350</v>
      </c>
      <c r="L138" s="14">
        <v>2020</v>
      </c>
      <c r="M138" s="14">
        <f t="shared" ca="1" si="15"/>
        <v>5</v>
      </c>
      <c r="N138" s="2" t="str">
        <f>VLOOKUP(P138,[1]Кафедры!$A$2:$E$499,5,0)</f>
        <v>ИГО</v>
      </c>
      <c r="O138" s="2" t="s">
        <v>282</v>
      </c>
      <c r="P138" s="14">
        <v>22</v>
      </c>
      <c r="Q138" s="2" t="str">
        <f>VLOOKUP(P138,[1]Кафедры!$A$2:$D$499,3,0)</f>
        <v>ВИ</v>
      </c>
      <c r="R138" s="2" t="str">
        <f>VLOOKUP(P138,[1]Кафедры!$A$2:$D$499,4,0)</f>
        <v>Иванов А.Г.</v>
      </c>
      <c r="S138" s="6" t="s">
        <v>38</v>
      </c>
      <c r="T138" s="6"/>
      <c r="U138" s="2"/>
      <c r="V138" s="17">
        <v>44075</v>
      </c>
      <c r="W138" s="2" t="s">
        <v>49</v>
      </c>
      <c r="X138" s="17">
        <f t="shared" si="16"/>
        <v>45900</v>
      </c>
      <c r="Y138" s="2" t="str">
        <f>IFERROR(IF(B138="ФГОС ВО",VLOOKUP(E138,'[1]Науч.спец-ФГОС-кафедра'!$G$3:$H$52,2,0),VLOOKUP(F138,'[1]Науч.спец-ФГОС-кафедра'!$A$3:$H$52,8,0)),"")</f>
        <v/>
      </c>
      <c r="Z138" s="18">
        <v>19</v>
      </c>
      <c r="AA138" s="12" t="str">
        <f>IF(B138="ФГОС 3++",VLOOKUP(F138,'[1]Справочник ФГОС ВО'!$C$2:$K$126,9,0),"")</f>
        <v>Добавлена</v>
      </c>
      <c r="AB138" s="20"/>
      <c r="AC138" s="6" t="str">
        <f>IF(AND(G138="асп",B138="ФГОС ВО"),VLOOKUP(K138,'[1]Науч.спец-ФГОС-кафедра'!$F$2:$S$52,14,0),"")</f>
        <v/>
      </c>
      <c r="AD138" s="14">
        <f t="shared" si="17"/>
        <v>2025</v>
      </c>
      <c r="AE138" s="14"/>
      <c r="AF138" s="6"/>
    </row>
    <row r="139" spans="1:32" ht="26.45" customHeight="1">
      <c r="A139" s="5" t="str">
        <f t="shared" si="12"/>
        <v>44.00.00</v>
      </c>
      <c r="B139" s="6" t="s">
        <v>32</v>
      </c>
      <c r="C139" s="7" t="str">
        <f t="shared" si="13"/>
        <v>26.02.20</v>
      </c>
      <c r="D139" s="8">
        <f t="shared" si="14"/>
        <v>4</v>
      </c>
      <c r="E139" s="9" t="str">
        <f>IFERROR(VLOOKUP(F139,'[1]ФГОС ВПО-ФГОС ВО'!$A$2:$C$111,3,0),IF(B139="ФГОС ВО",VLOOKUP([1]Группы!K139,'[1]Науч.спец-ФГОС-кафедра'!$F$3:$G$52,2,0),VLOOKUP(J139,'[1]Науч.спец-ФГОС-кафедра'!$B$3:$G$52,6,0)))</f>
        <v>050100</v>
      </c>
      <c r="F139" s="6" t="s">
        <v>341</v>
      </c>
      <c r="G139" s="6" t="s">
        <v>34</v>
      </c>
      <c r="H139" s="32" t="s">
        <v>351</v>
      </c>
      <c r="I139" s="32" t="s">
        <v>351</v>
      </c>
      <c r="J139" s="13" t="str">
        <f>IF(B139="ФГТ",VLOOKUP(F139,'[1]Науч.спец-ФГОС-кафедра'!$A$1:$B$52,2,0),VLOOKUP(F139,'[1]ФГОС ВПО-ФГОС ВО'!$A$2:$B$129,2,0))</f>
        <v>Педагогическое образование (с двумя профилями подготовки)</v>
      </c>
      <c r="K139" s="31" t="s">
        <v>352</v>
      </c>
      <c r="L139" s="14">
        <v>2020</v>
      </c>
      <c r="M139" s="14">
        <f t="shared" ca="1" si="15"/>
        <v>5</v>
      </c>
      <c r="N139" s="2" t="str">
        <f>VLOOKUP(P139,[1]Кафедры!$A$2:$E$499,5,0)</f>
        <v>ИЕиС</v>
      </c>
      <c r="O139" s="2" t="s">
        <v>37</v>
      </c>
      <c r="P139" s="14">
        <v>9</v>
      </c>
      <c r="Q139" s="2" t="str">
        <f>VLOOKUP(P139,[1]Кафедры!$A$2:$D$499,3,0)</f>
        <v>ПМиИ</v>
      </c>
      <c r="R139" s="2" t="str">
        <f>VLOOKUP(P139,[1]Кафедры!$A$2:$D$499,4,0)</f>
        <v>Извеков Ю.А.</v>
      </c>
      <c r="S139" s="6" t="s">
        <v>38</v>
      </c>
      <c r="T139" s="6"/>
      <c r="U139" s="2"/>
      <c r="V139" s="17">
        <v>44075</v>
      </c>
      <c r="W139" s="2" t="s">
        <v>49</v>
      </c>
      <c r="X139" s="17">
        <f t="shared" si="16"/>
        <v>45900</v>
      </c>
      <c r="Y139" s="2" t="str">
        <f>IFERROR(IF(B139="ФГОС ВО",VLOOKUP(E139,'[1]Науч.спец-ФГОС-кафедра'!$G$3:$H$52,2,0),VLOOKUP(F139,'[1]Науч.спец-ФГОС-кафедра'!$A$3:$H$52,8,0)),"")</f>
        <v/>
      </c>
      <c r="Z139" s="18">
        <v>12</v>
      </c>
      <c r="AA139" s="12" t="str">
        <f>IF(B139="ФГОС 3++",VLOOKUP(F139,'[1]Справочник ФГОС ВО'!$C$2:$K$126,9,0),"")</f>
        <v>Добавлена</v>
      </c>
      <c r="AB139" s="20"/>
      <c r="AC139" s="6" t="str">
        <f>IF(AND(G139="асп",B139="ФГОС ВО"),VLOOKUP(K139,'[1]Науч.спец-ФГОС-кафедра'!$F$2:$S$52,14,0),"")</f>
        <v/>
      </c>
      <c r="AD139" s="14">
        <f t="shared" si="17"/>
        <v>2025</v>
      </c>
      <c r="AE139" s="14"/>
      <c r="AF139" s="6"/>
    </row>
    <row r="140" spans="1:32" ht="45">
      <c r="A140" s="5" t="str">
        <f t="shared" si="12"/>
        <v>44.00.00</v>
      </c>
      <c r="B140" s="6" t="s">
        <v>32</v>
      </c>
      <c r="C140" s="7" t="str">
        <f t="shared" si="13"/>
        <v>26.02.20</v>
      </c>
      <c r="D140" s="8">
        <f t="shared" si="14"/>
        <v>4</v>
      </c>
      <c r="E140" s="9" t="str">
        <f>IFERROR(VLOOKUP(F140,'[1]ФГОС ВПО-ФГОС ВО'!$A$2:$C$111,3,0),IF(B140="ФГОС ВО",VLOOKUP([1]Группы!K140,'[1]Науч.спец-ФГОС-кафедра'!$F$3:$G$52,2,0),VLOOKUP(J140,'[1]Науч.спец-ФГОС-кафедра'!$B$3:$G$52,6,0)))</f>
        <v>050100</v>
      </c>
      <c r="F140" s="6" t="s">
        <v>341</v>
      </c>
      <c r="G140" s="6" t="s">
        <v>34</v>
      </c>
      <c r="H140" s="6" t="s">
        <v>353</v>
      </c>
      <c r="I140" s="6" t="s">
        <v>353</v>
      </c>
      <c r="J140" s="13" t="str">
        <f>IF(B140="ФГТ",VLOOKUP(F140,'[1]Науч.спец-ФГОС-кафедра'!$A$1:$B$52,2,0),VLOOKUP(F140,'[1]ФГОС ВПО-ФГОС ВО'!$A$2:$B$129,2,0))</f>
        <v>Педагогическое образование (с двумя профилями подготовки)</v>
      </c>
      <c r="K140" s="31" t="s">
        <v>354</v>
      </c>
      <c r="L140" s="14">
        <v>2020</v>
      </c>
      <c r="M140" s="14">
        <f t="shared" ca="1" si="15"/>
        <v>5</v>
      </c>
      <c r="N140" s="2" t="str">
        <f>VLOOKUP(P140,[1]Кафедры!$A$2:$E$499,5,0)</f>
        <v>ИГО</v>
      </c>
      <c r="O140" s="2" t="s">
        <v>282</v>
      </c>
      <c r="P140" s="14">
        <v>35</v>
      </c>
      <c r="Q140" s="2" t="str">
        <f>VLOOKUP(P140,[1]Кафедры!$A$2:$D$499,3,0)</f>
        <v>ПОиД</v>
      </c>
      <c r="R140" s="2" t="str">
        <f>VLOOKUP(P140,[1]Кафедры!$A$2:$D$499,4,0)</f>
        <v>Великанова С.С.</v>
      </c>
      <c r="S140" s="6" t="s">
        <v>38</v>
      </c>
      <c r="T140" s="6"/>
      <c r="U140" s="2"/>
      <c r="V140" s="17">
        <v>44075</v>
      </c>
      <c r="W140" s="2" t="s">
        <v>49</v>
      </c>
      <c r="X140" s="17">
        <f t="shared" si="16"/>
        <v>45900</v>
      </c>
      <c r="Y140" s="2" t="str">
        <f>IFERROR(IF(B140="ФГОС ВО",VLOOKUP(E140,'[1]Науч.спец-ФГОС-кафедра'!$G$3:$H$52,2,0),VLOOKUP(F140,'[1]Науч.спец-ФГОС-кафедра'!$A$3:$H$52,8,0)),"")</f>
        <v/>
      </c>
      <c r="Z140" s="18">
        <v>17</v>
      </c>
      <c r="AA140" s="12" t="str">
        <f>IF(B140="ФГОС 3++",VLOOKUP(F140,'[1]Справочник ФГОС ВО'!$C$2:$K$126,9,0),"")</f>
        <v>Добавлена</v>
      </c>
      <c r="AB140" s="20"/>
      <c r="AC140" s="6" t="str">
        <f>IF(AND(G140="асп",B140="ФГОС ВО"),VLOOKUP(K140,'[1]Науч.спец-ФГОС-кафедра'!$F$2:$S$52,14,0),"")</f>
        <v/>
      </c>
      <c r="AD140" s="14">
        <f t="shared" si="17"/>
        <v>2025</v>
      </c>
      <c r="AE140" s="14"/>
      <c r="AF140" s="6"/>
    </row>
    <row r="141" spans="1:32" ht="25.5">
      <c r="A141" s="5" t="str">
        <f t="shared" si="12"/>
        <v>44.00.00</v>
      </c>
      <c r="B141" s="6" t="s">
        <v>32</v>
      </c>
      <c r="C141" s="7" t="str">
        <f t="shared" si="13"/>
        <v>26.02.20</v>
      </c>
      <c r="D141" s="8">
        <f t="shared" si="14"/>
        <v>4</v>
      </c>
      <c r="E141" s="9" t="str">
        <f>IFERROR(VLOOKUP(F141,'[1]ФГОС ВПО-ФГОС ВО'!$A$2:$C$111,3,0),IF(B141="ФГОС ВО",VLOOKUP([1]Группы!K141,'[1]Науч.спец-ФГОС-кафедра'!$F$3:$G$52,2,0),VLOOKUP(J141,'[1]Науч.спец-ФГОС-кафедра'!$B$3:$G$52,6,0)))</f>
        <v>050100</v>
      </c>
      <c r="F141" s="6" t="s">
        <v>341</v>
      </c>
      <c r="G141" s="6" t="s">
        <v>34</v>
      </c>
      <c r="H141" s="6" t="s">
        <v>355</v>
      </c>
      <c r="I141" s="6" t="s">
        <v>355</v>
      </c>
      <c r="J141" s="13" t="str">
        <f>IF(B141="ФГТ",VLOOKUP(F141,'[1]Науч.спец-ФГОС-кафедра'!$A$1:$B$52,2,0),VLOOKUP(F141,'[1]ФГОС ВПО-ФГОС ВО'!$A$2:$B$129,2,0))</f>
        <v>Педагогическое образование (с двумя профилями подготовки)</v>
      </c>
      <c r="K141" s="31" t="s">
        <v>356</v>
      </c>
      <c r="L141" s="14">
        <v>2020</v>
      </c>
      <c r="M141" s="14">
        <f t="shared" ca="1" si="15"/>
        <v>5</v>
      </c>
      <c r="N141" s="2" t="str">
        <f>VLOOKUP(P141,[1]Кафедры!$A$2:$E$499,5,0)</f>
        <v>ИГО</v>
      </c>
      <c r="O141" s="2" t="s">
        <v>282</v>
      </c>
      <c r="P141" s="14">
        <v>48</v>
      </c>
      <c r="Q141" s="2" t="str">
        <f>VLOOKUP(P141,[1]Кафедры!$A$2:$D$499,3,0)</f>
        <v>ЛиП</v>
      </c>
      <c r="R141" s="2" t="str">
        <f>VLOOKUP(P141,[1]Кафедры!$A$2:$D$499,4,0)</f>
        <v>Акашева Т.В.</v>
      </c>
      <c r="S141" s="6" t="s">
        <v>38</v>
      </c>
      <c r="T141" s="6"/>
      <c r="U141" s="2"/>
      <c r="V141" s="17">
        <v>44075</v>
      </c>
      <c r="W141" s="2" t="s">
        <v>49</v>
      </c>
      <c r="X141" s="17">
        <f t="shared" si="16"/>
        <v>45900</v>
      </c>
      <c r="Y141" s="2" t="str">
        <f>IFERROR(IF(B141="ФГОС ВО",VLOOKUP(E141,'[1]Науч.спец-ФГОС-кафедра'!$G$3:$H$52,2,0),VLOOKUP(F141,'[1]Науч.спец-ФГОС-кафедра'!$A$3:$H$52,8,0)),"")</f>
        <v/>
      </c>
      <c r="Z141" s="18">
        <v>14</v>
      </c>
      <c r="AA141" s="12" t="str">
        <f>IF(B141="ФГОС 3++",VLOOKUP(F141,'[1]Справочник ФГОС ВО'!$C$2:$K$126,9,0),"")</f>
        <v>Добавлена</v>
      </c>
      <c r="AB141" s="20"/>
      <c r="AC141" s="6" t="str">
        <f>IF(AND(G141="асп",B141="ФГОС ВО"),VLOOKUP(K141,'[1]Науч.спец-ФГОС-кафедра'!$F$2:$S$52,14,0),"")</f>
        <v/>
      </c>
      <c r="AD141" s="14">
        <f t="shared" si="17"/>
        <v>2025</v>
      </c>
      <c r="AE141" s="14"/>
      <c r="AF141" s="6"/>
    </row>
    <row r="142" spans="1:32" ht="25.5">
      <c r="A142" s="5" t="str">
        <f t="shared" si="12"/>
        <v>44.00.00</v>
      </c>
      <c r="B142" s="6" t="s">
        <v>32</v>
      </c>
      <c r="C142" s="7" t="str">
        <f t="shared" si="13"/>
        <v>26.02.20</v>
      </c>
      <c r="D142" s="8">
        <f t="shared" si="14"/>
        <v>4</v>
      </c>
      <c r="E142" s="9" t="str">
        <f>IFERROR(VLOOKUP(F142,'[1]ФГОС ВПО-ФГОС ВО'!$A$2:$C$111,3,0),IF(B142="ФГОС ВО",VLOOKUP([1]Группы!K142,'[1]Науч.спец-ФГОС-кафедра'!$F$3:$G$52,2,0),VLOOKUP(J142,'[1]Науч.спец-ФГОС-кафедра'!$B$3:$G$52,6,0)))</f>
        <v>050100</v>
      </c>
      <c r="F142" s="6" t="s">
        <v>341</v>
      </c>
      <c r="G142" s="6" t="s">
        <v>34</v>
      </c>
      <c r="H142" s="32" t="s">
        <v>357</v>
      </c>
      <c r="I142" s="32" t="s">
        <v>357</v>
      </c>
      <c r="J142" s="13" t="str">
        <f>IF(B142="ФГТ",VLOOKUP(F142,'[1]Науч.спец-ФГОС-кафедра'!$A$1:$B$52,2,0),VLOOKUP(F142,'[1]ФГОС ВПО-ФГОС ВО'!$A$2:$B$129,2,0))</f>
        <v>Педагогическое образование (с двумя профилями подготовки)</v>
      </c>
      <c r="K142" s="31" t="s">
        <v>358</v>
      </c>
      <c r="L142" s="14">
        <v>2020</v>
      </c>
      <c r="M142" s="14">
        <f t="shared" ca="1" si="15"/>
        <v>5</v>
      </c>
      <c r="N142" s="2" t="str">
        <f>VLOOKUP(P142,[1]Кафедры!$A$2:$E$499,5,0)</f>
        <v>ИГО</v>
      </c>
      <c r="O142" s="2" t="s">
        <v>282</v>
      </c>
      <c r="P142" s="14">
        <v>49</v>
      </c>
      <c r="Q142" s="2" t="str">
        <f>VLOOKUP(P142,[1]Кафедры!$A$2:$D$499,3,0)</f>
        <v>РЯОЯиМК</v>
      </c>
      <c r="R142" s="2" t="str">
        <f>VLOOKUP(P142,[1]Кафедры!$A$2:$D$499,4,0)</f>
        <v>Чурилина Л.Н.</v>
      </c>
      <c r="S142" s="6" t="s">
        <v>38</v>
      </c>
      <c r="T142" s="6"/>
      <c r="U142" s="2"/>
      <c r="V142" s="17">
        <v>44075</v>
      </c>
      <c r="W142" s="2" t="s">
        <v>49</v>
      </c>
      <c r="X142" s="17">
        <f t="shared" si="16"/>
        <v>45900</v>
      </c>
      <c r="Y142" s="2" t="str">
        <f>IFERROR(IF(B142="ФГОС ВО",VLOOKUP(E142,'[1]Науч.спец-ФГОС-кафедра'!$G$3:$H$52,2,0),VLOOKUP(F142,'[1]Науч.спец-ФГОС-кафедра'!$A$3:$H$52,8,0)),"")</f>
        <v/>
      </c>
      <c r="Z142" s="18">
        <v>14</v>
      </c>
      <c r="AA142" s="12" t="str">
        <f>IF(B142="ФГОС 3++",VLOOKUP(F142,'[1]Справочник ФГОС ВО'!$C$2:$K$126,9,0),"")</f>
        <v>Добавлена</v>
      </c>
      <c r="AB142" s="20"/>
      <c r="AC142" s="6" t="str">
        <f>IF(AND(G142="асп",B142="ФГОС ВО"),VLOOKUP(K142,'[1]Науч.спец-ФГОС-кафедра'!$F$2:$S$52,14,0),"")</f>
        <v/>
      </c>
      <c r="AD142" s="14">
        <f t="shared" si="17"/>
        <v>2025</v>
      </c>
      <c r="AE142" s="14"/>
      <c r="AF142" s="6"/>
    </row>
    <row r="143" spans="1:32" ht="30">
      <c r="A143" s="5" t="str">
        <f t="shared" si="12"/>
        <v>44.00.00</v>
      </c>
      <c r="B143" s="6" t="s">
        <v>32</v>
      </c>
      <c r="C143" s="7" t="str">
        <f t="shared" si="13"/>
        <v>17.03.21</v>
      </c>
      <c r="D143" s="8">
        <f t="shared" si="14"/>
        <v>5</v>
      </c>
      <c r="E143" s="9" t="str">
        <f>IFERROR(VLOOKUP(F143,'[1]ФГОС ВПО-ФГОС ВО'!$A$2:$C$111,3,0),IF(B143="ФГОС ВО",VLOOKUP([1]Группы!K143,'[1]Науч.спец-ФГОС-кафедра'!$F$3:$G$52,2,0),VLOOKUP(J143,'[1]Науч.спец-ФГОС-кафедра'!$B$3:$G$52,6,0)))</f>
        <v>050100</v>
      </c>
      <c r="F143" s="6" t="s">
        <v>341</v>
      </c>
      <c r="G143" s="6" t="s">
        <v>34</v>
      </c>
      <c r="H143" s="32" t="s">
        <v>359</v>
      </c>
      <c r="I143" s="32" t="s">
        <v>359</v>
      </c>
      <c r="J143" s="13" t="str">
        <f>IF(B143="ФГТ",VLOOKUP(F143,'[1]Науч.спец-ФГОС-кафедра'!$A$1:$B$52,2,0),VLOOKUP(F143,'[1]ФГОС ВПО-ФГОС ВО'!$A$2:$B$129,2,0))</f>
        <v>Педагогическое образование (с двумя профилями подготовки)</v>
      </c>
      <c r="K143" s="31" t="s">
        <v>360</v>
      </c>
      <c r="L143" s="14">
        <v>2021</v>
      </c>
      <c r="M143" s="14">
        <f t="shared" ca="1" si="15"/>
        <v>4</v>
      </c>
      <c r="N143" s="2" t="str">
        <f>VLOOKUP(P143,[1]Кафедры!$A$2:$E$499,5,0)</f>
        <v>ИГО</v>
      </c>
      <c r="O143" s="2" t="s">
        <v>282</v>
      </c>
      <c r="P143" s="14">
        <v>48</v>
      </c>
      <c r="Q143" s="2" t="str">
        <f>VLOOKUP(P143,[1]Кафедры!$A$2:$D$499,3,0)</f>
        <v>ЛиП</v>
      </c>
      <c r="R143" s="2" t="str">
        <f>VLOOKUP(P143,[1]Кафедры!$A$2:$D$499,4,0)</f>
        <v>Акашева Т.В.</v>
      </c>
      <c r="S143" s="6" t="s">
        <v>38</v>
      </c>
      <c r="T143" s="6"/>
      <c r="U143" s="2"/>
      <c r="V143" s="17">
        <v>44440</v>
      </c>
      <c r="W143" s="2" t="s">
        <v>49</v>
      </c>
      <c r="X143" s="17">
        <f t="shared" si="16"/>
        <v>46265</v>
      </c>
      <c r="Y143" s="2" t="str">
        <f>IFERROR(IF(B143="ФГОС ВО",VLOOKUP(E143,'[1]Науч.спец-ФГОС-кафедра'!$G$3:$H$52,2,0),VLOOKUP(F143,'[1]Науч.спец-ФГОС-кафедра'!$A$3:$H$52,8,0)),"")</f>
        <v/>
      </c>
      <c r="Z143" s="18">
        <v>26</v>
      </c>
      <c r="AA143" s="12" t="str">
        <f>IF(B143="ФГОС 3++",VLOOKUP(F143,'[1]Справочник ФГОС ВО'!$C$2:$K$126,9,0),"")</f>
        <v>Добавлена</v>
      </c>
      <c r="AB143" s="20"/>
      <c r="AC143" s="6" t="str">
        <f>IF(AND(G143="асп",B143="ФГОС ВО"),VLOOKUP(K143,'[1]Науч.спец-ФГОС-кафедра'!$F$2:$S$52,14,0),"")</f>
        <v/>
      </c>
      <c r="AD143" s="14">
        <f t="shared" si="17"/>
        <v>2026</v>
      </c>
      <c r="AE143" s="14"/>
      <c r="AF143" s="6"/>
    </row>
    <row r="144" spans="1:32" ht="26.45" customHeight="1">
      <c r="A144" s="5" t="str">
        <f t="shared" si="12"/>
        <v>44.00.00</v>
      </c>
      <c r="B144" s="6" t="s">
        <v>32</v>
      </c>
      <c r="C144" s="7" t="str">
        <f t="shared" si="13"/>
        <v>17.03.21</v>
      </c>
      <c r="D144" s="8">
        <f t="shared" si="14"/>
        <v>5</v>
      </c>
      <c r="E144" s="9" t="str">
        <f>IFERROR(VLOOKUP(F144,'[1]ФГОС ВПО-ФГОС ВО'!$A$2:$C$111,3,0),IF(B144="ФГОС ВО",VLOOKUP([1]Группы!K144,'[1]Науч.спец-ФГОС-кафедра'!$F$3:$G$52,2,0),VLOOKUP(J144,'[1]Науч.спец-ФГОС-кафедра'!$B$3:$G$52,6,0)))</f>
        <v>050100</v>
      </c>
      <c r="F144" s="6" t="s">
        <v>341</v>
      </c>
      <c r="G144" s="6" t="s">
        <v>34</v>
      </c>
      <c r="H144" s="32" t="s">
        <v>361</v>
      </c>
      <c r="I144" s="32" t="s">
        <v>361</v>
      </c>
      <c r="J144" s="13" t="str">
        <f>IF(B144="ФГТ",VLOOKUP(F144,'[1]Науч.спец-ФГОС-кафедра'!$A$1:$B$52,2,0),VLOOKUP(F144,'[1]ФГОС ВПО-ФГОС ВО'!$A$2:$B$129,2,0))</f>
        <v>Педагогическое образование (с двумя профилями подготовки)</v>
      </c>
      <c r="K144" s="30" t="s">
        <v>346</v>
      </c>
      <c r="L144" s="14">
        <v>2021</v>
      </c>
      <c r="M144" s="14">
        <f t="shared" ca="1" si="15"/>
        <v>4</v>
      </c>
      <c r="N144" s="2" t="str">
        <f>VLOOKUP(P144,[1]Кафедры!$A$2:$E$499,5,0)</f>
        <v>ИГО</v>
      </c>
      <c r="O144" s="2" t="s">
        <v>282</v>
      </c>
      <c r="P144" s="14">
        <v>16</v>
      </c>
      <c r="Q144" s="2" t="str">
        <f>VLOOKUP(P144,[1]Кафедры!$A$2:$D$499,3,0)</f>
        <v>ДиСО</v>
      </c>
      <c r="R144" s="2" t="str">
        <f>VLOOKUP(P144,[1]Кафедры!$A$2:$D$499,4,0)</f>
        <v>Чернобровкин В.А.</v>
      </c>
      <c r="S144" s="6" t="s">
        <v>38</v>
      </c>
      <c r="T144" s="6"/>
      <c r="U144" s="2"/>
      <c r="V144" s="17">
        <v>44440</v>
      </c>
      <c r="W144" s="2" t="s">
        <v>49</v>
      </c>
      <c r="X144" s="17">
        <f t="shared" si="16"/>
        <v>46265</v>
      </c>
      <c r="Y144" s="2" t="str">
        <f>IFERROR(IF(B144="ФГОС ВО",VLOOKUP(E144,'[1]Науч.спец-ФГОС-кафедра'!$G$3:$H$52,2,0),VLOOKUP(F144,'[1]Науч.спец-ФГОС-кафедра'!$A$3:$H$52,8,0)),"")</f>
        <v/>
      </c>
      <c r="Z144" s="18">
        <v>20</v>
      </c>
      <c r="AA144" s="12" t="str">
        <f>IF(B144="ФГОС 3++",VLOOKUP(F144,'[1]Справочник ФГОС ВО'!$C$2:$K$126,9,0),"")</f>
        <v>Добавлена</v>
      </c>
      <c r="AB144" s="20"/>
      <c r="AC144" s="6" t="str">
        <f>IF(AND(G144="асп",B144="ФГОС ВО"),VLOOKUP(K144,'[1]Науч.спец-ФГОС-кафедра'!$F$2:$S$52,14,0),"")</f>
        <v/>
      </c>
      <c r="AD144" s="14">
        <f t="shared" si="17"/>
        <v>2026</v>
      </c>
      <c r="AE144" s="14"/>
      <c r="AF144" s="6"/>
    </row>
    <row r="145" spans="1:32" ht="30">
      <c r="A145" s="5" t="str">
        <f t="shared" si="12"/>
        <v>44.00.00</v>
      </c>
      <c r="B145" s="6" t="s">
        <v>32</v>
      </c>
      <c r="C145" s="7" t="str">
        <f t="shared" si="13"/>
        <v>17.03.21</v>
      </c>
      <c r="D145" s="8">
        <f t="shared" si="14"/>
        <v>5</v>
      </c>
      <c r="E145" s="9" t="str">
        <f>IFERROR(VLOOKUP(F145,'[1]ФГОС ВПО-ФГОС ВО'!$A$2:$C$111,3,0),IF(B145="ФГОС ВО",VLOOKUP([1]Группы!K145,'[1]Науч.спец-ФГОС-кафедра'!$F$3:$G$52,2,0),VLOOKUP(J145,'[1]Науч.спец-ФГОС-кафедра'!$B$3:$G$52,6,0)))</f>
        <v>050100</v>
      </c>
      <c r="F145" s="6" t="s">
        <v>341</v>
      </c>
      <c r="G145" s="6" t="s">
        <v>34</v>
      </c>
      <c r="H145" s="32" t="s">
        <v>362</v>
      </c>
      <c r="I145" s="32" t="s">
        <v>362</v>
      </c>
      <c r="J145" s="13" t="str">
        <f>IF(B145="ФГТ",VLOOKUP(F145,'[1]Науч.спец-ФГОС-кафедра'!$A$1:$B$52,2,0),VLOOKUP(F145,'[1]ФГОС ВПО-ФГОС ВО'!$A$2:$B$129,2,0))</f>
        <v>Педагогическое образование (с двумя профилями подготовки)</v>
      </c>
      <c r="K145" s="31" t="s">
        <v>348</v>
      </c>
      <c r="L145" s="14">
        <v>2021</v>
      </c>
      <c r="M145" s="14">
        <f t="shared" ca="1" si="15"/>
        <v>4</v>
      </c>
      <c r="N145" s="2" t="str">
        <f>VLOOKUP(P145,[1]Кафедры!$A$2:$E$499,5,0)</f>
        <v>ИЭиАС</v>
      </c>
      <c r="O145" s="2" t="s">
        <v>77</v>
      </c>
      <c r="P145" s="14">
        <v>6</v>
      </c>
      <c r="Q145" s="2" t="str">
        <f>VLOOKUP(P145,[1]Кафедры!$A$2:$D$499,3,0)</f>
        <v>БИиИТ</v>
      </c>
      <c r="R145" s="2" t="str">
        <f>VLOOKUP(P145,[1]Кафедры!$A$2:$D$499,4,0)</f>
        <v>Чусавитина Г.Н.</v>
      </c>
      <c r="S145" s="6" t="s">
        <v>38</v>
      </c>
      <c r="T145" s="6"/>
      <c r="U145" s="2"/>
      <c r="V145" s="17">
        <v>44440</v>
      </c>
      <c r="W145" s="2" t="s">
        <v>49</v>
      </c>
      <c r="X145" s="17">
        <f t="shared" si="16"/>
        <v>46265</v>
      </c>
      <c r="Y145" s="2" t="str">
        <f>IFERROR(IF(B145="ФГОС ВО",VLOOKUP(E145,'[1]Науч.спец-ФГОС-кафедра'!$G$3:$H$52,2,0),VLOOKUP(F145,'[1]Науч.спец-ФГОС-кафедра'!$A$3:$H$52,8,0)),"")</f>
        <v/>
      </c>
      <c r="Z145" s="18">
        <v>13</v>
      </c>
      <c r="AA145" s="12" t="str">
        <f>IF(B145="ФГОС 3++",VLOOKUP(F145,'[1]Справочник ФГОС ВО'!$C$2:$K$126,9,0),"")</f>
        <v>Добавлена</v>
      </c>
      <c r="AB145" s="15" t="s">
        <v>74</v>
      </c>
      <c r="AC145" s="6" t="str">
        <f>IF(AND(G145="асп",B145="ФГОС ВО"),VLOOKUP(K145,'[1]Науч.спец-ФГОС-кафедра'!$F$2:$S$52,14,0),"")</f>
        <v/>
      </c>
      <c r="AD145" s="14">
        <f t="shared" si="17"/>
        <v>2026</v>
      </c>
      <c r="AE145" s="14"/>
      <c r="AF145" s="6"/>
    </row>
    <row r="146" spans="1:32" ht="26.45" customHeight="1">
      <c r="A146" s="5" t="str">
        <f t="shared" si="12"/>
        <v>44.00.00</v>
      </c>
      <c r="B146" s="6" t="s">
        <v>32</v>
      </c>
      <c r="C146" s="7" t="str">
        <f t="shared" si="13"/>
        <v>17.03.21</v>
      </c>
      <c r="D146" s="8">
        <f t="shared" si="14"/>
        <v>5</v>
      </c>
      <c r="E146" s="9" t="str">
        <f>IFERROR(VLOOKUP(F146,'[1]ФГОС ВПО-ФГОС ВО'!$A$2:$C$111,3,0),IF(B146="ФГОС ВО",VLOOKUP([1]Группы!K146,'[1]Науч.спец-ФГОС-кафедра'!$F$3:$G$52,2,0),VLOOKUP(J146,'[1]Науч.спец-ФГОС-кафедра'!$B$3:$G$52,6,0)))</f>
        <v>050100</v>
      </c>
      <c r="F146" s="6" t="s">
        <v>341</v>
      </c>
      <c r="G146" s="6" t="s">
        <v>34</v>
      </c>
      <c r="H146" s="15" t="s">
        <v>363</v>
      </c>
      <c r="I146" s="15" t="s">
        <v>363</v>
      </c>
      <c r="J146" s="13" t="str">
        <f>IF(B146="ФГТ",VLOOKUP(F146,'[1]Науч.спец-ФГОС-кафедра'!$A$1:$B$52,2,0),VLOOKUP(F146,'[1]ФГОС ВПО-ФГОС ВО'!$A$2:$B$129,2,0))</f>
        <v>Педагогическое образование (с двумя профилями подготовки)</v>
      </c>
      <c r="K146" s="31" t="s">
        <v>350</v>
      </c>
      <c r="L146" s="14">
        <v>2021</v>
      </c>
      <c r="M146" s="14">
        <f t="shared" ca="1" si="15"/>
        <v>4</v>
      </c>
      <c r="N146" s="2" t="str">
        <f>VLOOKUP(P146,[1]Кафедры!$A$2:$E$499,5,0)</f>
        <v>ИГО</v>
      </c>
      <c r="O146" s="2" t="s">
        <v>282</v>
      </c>
      <c r="P146" s="14">
        <v>22</v>
      </c>
      <c r="Q146" s="2" t="str">
        <f>VLOOKUP(P146,[1]Кафедры!$A$2:$D$499,3,0)</f>
        <v>ВИ</v>
      </c>
      <c r="R146" s="2" t="str">
        <f>VLOOKUP(P146,[1]Кафедры!$A$2:$D$499,4,0)</f>
        <v>Иванов А.Г.</v>
      </c>
      <c r="S146" s="6" t="s">
        <v>38</v>
      </c>
      <c r="T146" s="6"/>
      <c r="U146" s="2"/>
      <c r="V146" s="17">
        <v>44440</v>
      </c>
      <c r="W146" s="2" t="s">
        <v>49</v>
      </c>
      <c r="X146" s="17">
        <f t="shared" si="16"/>
        <v>46265</v>
      </c>
      <c r="Y146" s="2" t="str">
        <f>IFERROR(IF(B146="ФГОС ВО",VLOOKUP(E146,'[1]Науч.спец-ФГОС-кафедра'!$G$3:$H$52,2,0),VLOOKUP(F146,'[1]Науч.спец-ФГОС-кафедра'!$A$3:$H$52,8,0)),"")</f>
        <v/>
      </c>
      <c r="Z146" s="18">
        <v>17</v>
      </c>
      <c r="AA146" s="12" t="str">
        <f>IF(B146="ФГОС 3++",VLOOKUP(F146,'[1]Справочник ФГОС ВО'!$C$2:$K$126,9,0),"")</f>
        <v>Добавлена</v>
      </c>
      <c r="AB146" s="20"/>
      <c r="AC146" s="6" t="str">
        <f>IF(AND(G146="асп",B146="ФГОС ВО"),VLOOKUP(K146,'[1]Науч.спец-ФГОС-кафедра'!$F$2:$S$52,14,0),"")</f>
        <v/>
      </c>
      <c r="AD146" s="14">
        <f t="shared" si="17"/>
        <v>2026</v>
      </c>
      <c r="AE146" s="14"/>
      <c r="AF146" s="6"/>
    </row>
    <row r="147" spans="1:32" ht="39.6" customHeight="1">
      <c r="A147" s="5" t="str">
        <f t="shared" si="12"/>
        <v>44.00.00</v>
      </c>
      <c r="B147" s="6" t="s">
        <v>32</v>
      </c>
      <c r="C147" s="7" t="str">
        <f t="shared" si="13"/>
        <v>17.03.21</v>
      </c>
      <c r="D147" s="8">
        <f t="shared" si="14"/>
        <v>5</v>
      </c>
      <c r="E147" s="9" t="str">
        <f>IFERROR(VLOOKUP(F147,'[1]ФГОС ВПО-ФГОС ВО'!$A$2:$C$111,3,0),IF(B147="ФГОС ВО",VLOOKUP([1]Группы!K147,'[1]Науч.спец-ФГОС-кафедра'!$F$3:$G$52,2,0),VLOOKUP(J147,'[1]Науч.спец-ФГОС-кафедра'!$B$3:$G$52,6,0)))</f>
        <v>050100</v>
      </c>
      <c r="F147" s="6" t="s">
        <v>341</v>
      </c>
      <c r="G147" s="6" t="s">
        <v>34</v>
      </c>
      <c r="H147" s="32" t="s">
        <v>364</v>
      </c>
      <c r="I147" s="32" t="s">
        <v>364</v>
      </c>
      <c r="J147" s="13" t="str">
        <f>IF(B147="ФГТ",VLOOKUP(F147,'[1]Науч.спец-ФГОС-кафедра'!$A$1:$B$52,2,0),VLOOKUP(F147,'[1]ФГОС ВПО-ФГОС ВО'!$A$2:$B$129,2,0))</f>
        <v>Педагогическое образование (с двумя профилями подготовки)</v>
      </c>
      <c r="K147" s="31" t="s">
        <v>365</v>
      </c>
      <c r="L147" s="14">
        <v>2021</v>
      </c>
      <c r="M147" s="14">
        <f t="shared" ca="1" si="15"/>
        <v>4</v>
      </c>
      <c r="N147" s="2" t="str">
        <f>VLOOKUP(P147,[1]Кафедры!$A$2:$E$499,5,0)</f>
        <v>ИЕиС</v>
      </c>
      <c r="O147" s="2" t="s">
        <v>37</v>
      </c>
      <c r="P147" s="14">
        <v>9</v>
      </c>
      <c r="Q147" s="2" t="str">
        <f>VLOOKUP(P147,[1]Кафедры!$A$2:$D$499,3,0)</f>
        <v>ПМиИ</v>
      </c>
      <c r="R147" s="2" t="str">
        <f>VLOOKUP(P147,[1]Кафедры!$A$2:$D$499,4,0)</f>
        <v>Извеков Ю.А.</v>
      </c>
      <c r="S147" s="6" t="s">
        <v>38</v>
      </c>
      <c r="T147" s="6"/>
      <c r="U147" s="2"/>
      <c r="V147" s="17">
        <v>44440</v>
      </c>
      <c r="W147" s="2" t="s">
        <v>49</v>
      </c>
      <c r="X147" s="17">
        <f t="shared" si="16"/>
        <v>46265</v>
      </c>
      <c r="Y147" s="2" t="str">
        <f>IFERROR(IF(B147="ФГОС ВО",VLOOKUP(E147,'[1]Науч.спец-ФГОС-кафедра'!$G$3:$H$52,2,0),VLOOKUP(F147,'[1]Науч.спец-ФГОС-кафедра'!$A$3:$H$52,8,0)),"")</f>
        <v/>
      </c>
      <c r="Z147" s="18">
        <v>17</v>
      </c>
      <c r="AA147" s="12" t="str">
        <f>IF(B147="ФГОС 3++",VLOOKUP(F147,'[1]Справочник ФГОС ВО'!$C$2:$K$126,9,0),"")</f>
        <v>Добавлена</v>
      </c>
      <c r="AB147" s="20"/>
      <c r="AC147" s="6" t="str">
        <f>IF(AND(G147="асп",B147="ФГОС ВО"),VLOOKUP(K147,'[1]Науч.спец-ФГОС-кафедра'!$F$2:$S$52,14,0),"")</f>
        <v/>
      </c>
      <c r="AD147" s="14">
        <f t="shared" si="17"/>
        <v>2026</v>
      </c>
      <c r="AE147" s="14"/>
      <c r="AF147" s="6"/>
    </row>
    <row r="148" spans="1:32" ht="39.6" customHeight="1">
      <c r="A148" s="5" t="str">
        <f t="shared" si="12"/>
        <v>44.00.00</v>
      </c>
      <c r="B148" s="6" t="s">
        <v>32</v>
      </c>
      <c r="C148" s="7" t="str">
        <f t="shared" si="13"/>
        <v>17.03.21</v>
      </c>
      <c r="D148" s="8">
        <f t="shared" si="14"/>
        <v>5</v>
      </c>
      <c r="E148" s="9" t="str">
        <f>IFERROR(VLOOKUP(F148,'[1]ФГОС ВПО-ФГОС ВО'!$A$2:$C$111,3,0),IF(B148="ФГОС ВО",VLOOKUP([1]Группы!K148,'[1]Науч.спец-ФГОС-кафедра'!$F$3:$G$52,2,0),VLOOKUP(J148,'[1]Науч.спец-ФГОС-кафедра'!$B$3:$G$52,6,0)))</f>
        <v>050100</v>
      </c>
      <c r="F148" s="6" t="s">
        <v>341</v>
      </c>
      <c r="G148" s="6" t="s">
        <v>34</v>
      </c>
      <c r="H148" s="15" t="s">
        <v>366</v>
      </c>
      <c r="I148" s="15" t="s">
        <v>366</v>
      </c>
      <c r="J148" s="13" t="str">
        <f>IF(B148="ФГТ",VLOOKUP(F148,'[1]Науч.спец-ФГОС-кафедра'!$A$1:$B$52,2,0),VLOOKUP(F148,'[1]ФГОС ВПО-ФГОС ВО'!$A$2:$B$129,2,0))</f>
        <v>Педагогическое образование (с двумя профилями подготовки)</v>
      </c>
      <c r="K148" s="31" t="s">
        <v>367</v>
      </c>
      <c r="L148" s="14">
        <v>2021</v>
      </c>
      <c r="M148" s="14">
        <f t="shared" ca="1" si="15"/>
        <v>4</v>
      </c>
      <c r="N148" s="2" t="str">
        <f>VLOOKUP(P148,[1]Кафедры!$A$2:$E$499,5,0)</f>
        <v>ИГО</v>
      </c>
      <c r="O148" s="2" t="s">
        <v>282</v>
      </c>
      <c r="P148" s="14">
        <v>35</v>
      </c>
      <c r="Q148" s="2" t="str">
        <f>VLOOKUP(P148,[1]Кафедры!$A$2:$D$499,3,0)</f>
        <v>ПОиД</v>
      </c>
      <c r="R148" s="2" t="str">
        <f>VLOOKUP(P148,[1]Кафедры!$A$2:$D$499,4,0)</f>
        <v>Великанова С.С.</v>
      </c>
      <c r="S148" s="6" t="s">
        <v>38</v>
      </c>
      <c r="T148" s="6"/>
      <c r="U148" s="2"/>
      <c r="V148" s="17">
        <v>44440</v>
      </c>
      <c r="W148" s="2" t="s">
        <v>49</v>
      </c>
      <c r="X148" s="17">
        <f t="shared" si="16"/>
        <v>46265</v>
      </c>
      <c r="Y148" s="2" t="str">
        <f>IFERROR(IF(B148="ФГОС ВО",VLOOKUP(E148,'[1]Науч.спец-ФГОС-кафедра'!$G$3:$H$52,2,0),VLOOKUP(F148,'[1]Науч.спец-ФГОС-кафедра'!$A$3:$H$52,8,0)),"")</f>
        <v/>
      </c>
      <c r="Z148" s="18">
        <v>22</v>
      </c>
      <c r="AA148" s="12" t="str">
        <f>IF(B148="ФГОС 3++",VLOOKUP(F148,'[1]Справочник ФГОС ВО'!$C$2:$K$126,9,0),"")</f>
        <v>Добавлена</v>
      </c>
      <c r="AB148" s="20"/>
      <c r="AC148" s="6" t="str">
        <f>IF(AND(G148="асп",B148="ФГОС ВО"),VLOOKUP(K148,'[1]Науч.спец-ФГОС-кафедра'!$F$2:$S$52,14,0),"")</f>
        <v/>
      </c>
      <c r="AD148" s="14">
        <f t="shared" si="17"/>
        <v>2026</v>
      </c>
      <c r="AE148" s="14"/>
      <c r="AF148" s="6"/>
    </row>
    <row r="149" spans="1:32" ht="39.6" customHeight="1">
      <c r="A149" s="5" t="str">
        <f t="shared" si="12"/>
        <v>44.00.00</v>
      </c>
      <c r="B149" s="6" t="s">
        <v>32</v>
      </c>
      <c r="C149" s="7" t="str">
        <f t="shared" si="13"/>
        <v>17.03.21</v>
      </c>
      <c r="D149" s="8">
        <f t="shared" si="14"/>
        <v>5</v>
      </c>
      <c r="E149" s="9" t="str">
        <f>IFERROR(VLOOKUP(F149,'[1]ФГОС ВПО-ФГОС ВО'!$A$2:$C$111,3,0),IF(B149="ФГОС ВО",VLOOKUP([1]Группы!K149,'[1]Науч.спец-ФГОС-кафедра'!$F$3:$G$52,2,0),VLOOKUP(J149,'[1]Науч.спец-ФГОС-кафедра'!$B$3:$G$52,6,0)))</f>
        <v>050100</v>
      </c>
      <c r="F149" s="6" t="s">
        <v>341</v>
      </c>
      <c r="G149" s="6" t="s">
        <v>34</v>
      </c>
      <c r="H149" s="6" t="s">
        <v>368</v>
      </c>
      <c r="I149" s="6" t="s">
        <v>368</v>
      </c>
      <c r="J149" s="13" t="str">
        <f>IF(B149="ФГТ",VLOOKUP(F149,'[1]Науч.спец-ФГОС-кафедра'!$A$1:$B$52,2,0),VLOOKUP(F149,'[1]ФГОС ВПО-ФГОС ВО'!$A$2:$B$129,2,0))</f>
        <v>Педагогическое образование (с двумя профилями подготовки)</v>
      </c>
      <c r="K149" s="31" t="s">
        <v>356</v>
      </c>
      <c r="L149" s="14">
        <v>2021</v>
      </c>
      <c r="M149" s="14">
        <f t="shared" ca="1" si="15"/>
        <v>4</v>
      </c>
      <c r="N149" s="2" t="str">
        <f>VLOOKUP(P149,[1]Кафедры!$A$2:$E$499,5,0)</f>
        <v>ИГО</v>
      </c>
      <c r="O149" s="2" t="s">
        <v>282</v>
      </c>
      <c r="P149" s="14">
        <v>48</v>
      </c>
      <c r="Q149" s="2" t="str">
        <f>VLOOKUP(P149,[1]Кафедры!$A$2:$D$499,3,0)</f>
        <v>ЛиП</v>
      </c>
      <c r="R149" s="2" t="str">
        <f>VLOOKUP(P149,[1]Кафедры!$A$2:$D$499,4,0)</f>
        <v>Акашева Т.В.</v>
      </c>
      <c r="S149" s="6" t="s">
        <v>38</v>
      </c>
      <c r="T149" s="6"/>
      <c r="U149" s="2"/>
      <c r="V149" s="17">
        <v>44440</v>
      </c>
      <c r="W149" s="2" t="s">
        <v>49</v>
      </c>
      <c r="X149" s="17">
        <f t="shared" si="16"/>
        <v>46265</v>
      </c>
      <c r="Y149" s="2" t="str">
        <f>IFERROR(IF(B149="ФГОС ВО",VLOOKUP(E149,'[1]Науч.спец-ФГОС-кафедра'!$G$3:$H$52,2,0),VLOOKUP(F149,'[1]Науч.спец-ФГОС-кафедра'!$A$3:$H$52,8,0)),"")</f>
        <v/>
      </c>
      <c r="Z149" s="18">
        <v>18</v>
      </c>
      <c r="AA149" s="12" t="str">
        <f>IF(B149="ФГОС 3++",VLOOKUP(F149,'[1]Справочник ФГОС ВО'!$C$2:$K$126,9,0),"")</f>
        <v>Добавлена</v>
      </c>
      <c r="AB149" s="20"/>
      <c r="AC149" s="6" t="str">
        <f>IF(AND(G149="асп",B149="ФГОС ВО"),VLOOKUP(K149,'[1]Науч.спец-ФГОС-кафедра'!$F$2:$S$52,14,0),"")</f>
        <v/>
      </c>
      <c r="AD149" s="14">
        <f t="shared" si="17"/>
        <v>2026</v>
      </c>
      <c r="AE149" s="14"/>
      <c r="AF149" s="6"/>
    </row>
    <row r="150" spans="1:32" ht="39.6" customHeight="1">
      <c r="A150" s="5" t="str">
        <f t="shared" si="12"/>
        <v>44.00.00</v>
      </c>
      <c r="B150" s="6" t="s">
        <v>32</v>
      </c>
      <c r="C150" s="7" t="str">
        <f t="shared" si="13"/>
        <v>17.03.21</v>
      </c>
      <c r="D150" s="8">
        <f t="shared" si="14"/>
        <v>5</v>
      </c>
      <c r="E150" s="9" t="str">
        <f>IFERROR(VLOOKUP(F150,'[1]ФГОС ВПО-ФГОС ВО'!$A$2:$C$111,3,0),IF(B150="ФГОС ВО",VLOOKUP([1]Группы!K150,'[1]Науч.спец-ФГОС-кафедра'!$F$3:$G$52,2,0),VLOOKUP(J150,'[1]Науч.спец-ФГОС-кафедра'!$B$3:$G$52,6,0)))</f>
        <v>050100</v>
      </c>
      <c r="F150" s="6" t="s">
        <v>341</v>
      </c>
      <c r="G150" s="6" t="s">
        <v>34</v>
      </c>
      <c r="H150" s="32" t="s">
        <v>369</v>
      </c>
      <c r="I150" s="32" t="s">
        <v>369</v>
      </c>
      <c r="J150" s="13" t="str">
        <f>IF(B150="ФГТ",VLOOKUP(F150,'[1]Науч.спец-ФГОС-кафедра'!$A$1:$B$52,2,0),VLOOKUP(F150,'[1]ФГОС ВПО-ФГОС ВО'!$A$2:$B$129,2,0))</f>
        <v>Педагогическое образование (с двумя профилями подготовки)</v>
      </c>
      <c r="K150" s="31" t="s">
        <v>358</v>
      </c>
      <c r="L150" s="14">
        <v>2021</v>
      </c>
      <c r="M150" s="14">
        <f t="shared" ca="1" si="15"/>
        <v>4</v>
      </c>
      <c r="N150" s="2" t="str">
        <f>VLOOKUP(P150,[1]Кафедры!$A$2:$E$499,5,0)</f>
        <v>ИГО</v>
      </c>
      <c r="O150" s="2" t="s">
        <v>282</v>
      </c>
      <c r="P150" s="14">
        <v>49</v>
      </c>
      <c r="Q150" s="2" t="str">
        <f>VLOOKUP(P150,[1]Кафедры!$A$2:$D$499,3,0)</f>
        <v>РЯОЯиМК</v>
      </c>
      <c r="R150" s="2" t="str">
        <f>VLOOKUP(P150,[1]Кафедры!$A$2:$D$499,4,0)</f>
        <v>Чурилина Л.Н.</v>
      </c>
      <c r="S150" s="6" t="s">
        <v>38</v>
      </c>
      <c r="T150" s="6"/>
      <c r="U150" s="2"/>
      <c r="V150" s="17">
        <v>44440</v>
      </c>
      <c r="W150" s="2" t="s">
        <v>49</v>
      </c>
      <c r="X150" s="17">
        <f t="shared" si="16"/>
        <v>46265</v>
      </c>
      <c r="Y150" s="2" t="str">
        <f>IFERROR(IF(B150="ФГОС ВО",VLOOKUP(E150,'[1]Науч.спец-ФГОС-кафедра'!$G$3:$H$52,2,0),VLOOKUP(F150,'[1]Науч.спец-ФГОС-кафедра'!$A$3:$H$52,8,0)),"")</f>
        <v/>
      </c>
      <c r="Z150" s="18">
        <v>17</v>
      </c>
      <c r="AA150" s="12" t="str">
        <f>IF(B150="ФГОС 3++",VLOOKUP(F150,'[1]Справочник ФГОС ВО'!$C$2:$K$126,9,0),"")</f>
        <v>Добавлена</v>
      </c>
      <c r="AB150" s="20"/>
      <c r="AC150" s="6" t="str">
        <f>IF(AND(G150="асп",B150="ФГОС ВО"),VLOOKUP(K150,'[1]Науч.спец-ФГОС-кафедра'!$F$2:$S$52,14,0),"")</f>
        <v/>
      </c>
      <c r="AD150" s="14">
        <f t="shared" si="17"/>
        <v>2026</v>
      </c>
      <c r="AE150" s="14"/>
      <c r="AF150" s="6"/>
    </row>
    <row r="151" spans="1:32" ht="25.5">
      <c r="A151" s="5" t="str">
        <f t="shared" si="12"/>
        <v>44.00.00</v>
      </c>
      <c r="B151" s="6" t="s">
        <v>32</v>
      </c>
      <c r="C151" s="7" t="str">
        <f t="shared" si="13"/>
        <v>17.03.21</v>
      </c>
      <c r="D151" s="8">
        <f t="shared" si="14"/>
        <v>5</v>
      </c>
      <c r="E151" s="9" t="str">
        <f>IFERROR(VLOOKUP(F151,'[1]ФГОС ВПО-ФГОС ВО'!$A$2:$C$111,3,0),IF(B151="ФГОС ВО",VLOOKUP([1]Группы!K151,'[1]Науч.спец-ФГОС-кафедра'!$F$3:$G$52,2,0),VLOOKUP(J151,'[1]Науч.спец-ФГОС-кафедра'!$B$3:$G$52,6,0)))</f>
        <v>050100</v>
      </c>
      <c r="F151" s="6" t="s">
        <v>341</v>
      </c>
      <c r="G151" s="6" t="s">
        <v>34</v>
      </c>
      <c r="H151" s="32" t="s">
        <v>370</v>
      </c>
      <c r="I151" s="32" t="s">
        <v>370</v>
      </c>
      <c r="J151" s="13" t="str">
        <f>IF(B151="ФГТ",VLOOKUP(F151,'[1]Науч.спец-ФГОС-кафедра'!$A$1:$B$52,2,0),VLOOKUP(F151,'[1]ФГОС ВПО-ФГОС ВО'!$A$2:$B$129,2,0))</f>
        <v>Педагогическое образование (с двумя профилями подготовки)</v>
      </c>
      <c r="K151" s="31" t="s">
        <v>371</v>
      </c>
      <c r="L151" s="14">
        <v>2021</v>
      </c>
      <c r="M151" s="14">
        <f t="shared" ca="1" si="15"/>
        <v>4</v>
      </c>
      <c r="N151" s="2" t="str">
        <f>VLOOKUP(P151,[1]Кафедры!$A$2:$E$499,5,0)</f>
        <v>ИСАиИ</v>
      </c>
      <c r="O151" s="2" t="s">
        <v>48</v>
      </c>
      <c r="P151" s="14">
        <v>67</v>
      </c>
      <c r="Q151" s="2" t="str">
        <f>VLOOKUP(P151,[1]Кафедры!$A$2:$D$499,3,0)</f>
        <v>ХОМ</v>
      </c>
      <c r="R151" s="2" t="str">
        <f>VLOOKUP(P151,[1]Кафедры!$A$2:$D$499,4,0)</f>
        <v>Гаврицков С.А.</v>
      </c>
      <c r="S151" s="6" t="s">
        <v>38</v>
      </c>
      <c r="T151" s="6"/>
      <c r="U151" s="2"/>
      <c r="V151" s="17">
        <v>44440</v>
      </c>
      <c r="W151" s="2" t="s">
        <v>49</v>
      </c>
      <c r="X151" s="17">
        <f t="shared" si="16"/>
        <v>46265</v>
      </c>
      <c r="Y151" s="2" t="str">
        <f>IFERROR(IF(B151="ФГОС ВО",VLOOKUP(E151,'[1]Науч.спец-ФГОС-кафедра'!$G$3:$H$52,2,0),VLOOKUP(F151,'[1]Науч.спец-ФГОС-кафедра'!$A$3:$H$52,8,0)),"")</f>
        <v/>
      </c>
      <c r="Z151" s="18">
        <v>7</v>
      </c>
      <c r="AA151" s="12" t="str">
        <f>IF(B151="ФГОС 3++",VLOOKUP(F151,'[1]Справочник ФГОС ВО'!$C$2:$K$126,9,0),"")</f>
        <v>Добавлена</v>
      </c>
      <c r="AB151" s="20"/>
      <c r="AC151" s="6" t="str">
        <f>IF(AND(G151="асп",B151="ФГОС ВО"),VLOOKUP(K151,'[1]Науч.спец-ФГОС-кафедра'!$F$2:$S$52,14,0),"")</f>
        <v/>
      </c>
      <c r="AD151" s="14">
        <f t="shared" si="17"/>
        <v>2026</v>
      </c>
      <c r="AE151" s="14"/>
      <c r="AF151" s="6"/>
    </row>
    <row r="152" spans="1:32" ht="25.5">
      <c r="A152" s="5" t="str">
        <f t="shared" si="12"/>
        <v>44.00.00</v>
      </c>
      <c r="B152" s="6" t="s">
        <v>32</v>
      </c>
      <c r="C152" s="7" t="str">
        <f t="shared" si="13"/>
        <v>17.03.21</v>
      </c>
      <c r="D152" s="8">
        <f t="shared" si="14"/>
        <v>5</v>
      </c>
      <c r="E152" s="9" t="str">
        <f>IFERROR(VLOOKUP(F152,'[1]ФГОС ВПО-ФГОС ВО'!$A$2:$C$111,3,0),IF(B152="ФГОС ВО",VLOOKUP([1]Группы!K152,'[1]Науч.спец-ФГОС-кафедра'!$F$3:$G$52,2,0),VLOOKUP(J152,'[1]Науч.спец-ФГОС-кафедра'!$B$3:$G$52,6,0)))</f>
        <v>050100</v>
      </c>
      <c r="F152" s="6" t="s">
        <v>341</v>
      </c>
      <c r="G152" s="6" t="s">
        <v>34</v>
      </c>
      <c r="H152" s="32" t="s">
        <v>372</v>
      </c>
      <c r="I152" s="32" t="s">
        <v>372</v>
      </c>
      <c r="J152" s="13" t="str">
        <f>IF(B152="ФГТ",VLOOKUP(F152,'[1]Науч.спец-ФГОС-кафедра'!$A$1:$B$52,2,0),VLOOKUP(F152,'[1]ФГОС ВПО-ФГОС ВО'!$A$2:$B$129,2,0))</f>
        <v>Педагогическое образование (с двумя профилями подготовки)</v>
      </c>
      <c r="K152" s="31" t="s">
        <v>373</v>
      </c>
      <c r="L152" s="14">
        <v>2021</v>
      </c>
      <c r="M152" s="14">
        <f t="shared" ca="1" si="15"/>
        <v>4</v>
      </c>
      <c r="N152" s="2" t="str">
        <f>VLOOKUP(P152,[1]Кафедры!$A$2:$E$499,5,0)</f>
        <v>ИЕиС</v>
      </c>
      <c r="O152" s="2" t="s">
        <v>37</v>
      </c>
      <c r="P152" s="14">
        <v>66</v>
      </c>
      <c r="Q152" s="2" t="str">
        <f>VLOOKUP(P152,[1]Кафедры!$A$2:$D$499,3,0)</f>
        <v>Химии</v>
      </c>
      <c r="R152" s="2" t="str">
        <f>VLOOKUP(P152,[1]Кафедры!$A$2:$D$499,4,0)</f>
        <v>Медяник Н.Л.</v>
      </c>
      <c r="S152" s="6" t="s">
        <v>38</v>
      </c>
      <c r="T152" s="6"/>
      <c r="U152" s="2"/>
      <c r="V152" s="17">
        <v>44440</v>
      </c>
      <c r="W152" s="2" t="s">
        <v>49</v>
      </c>
      <c r="X152" s="17">
        <f t="shared" si="16"/>
        <v>46265</v>
      </c>
      <c r="Y152" s="2" t="str">
        <f>IFERROR(IF(B152="ФГОС ВО",VLOOKUP(E152,'[1]Науч.спец-ФГОС-кафедра'!$G$3:$H$52,2,0),VLOOKUP(F152,'[1]Науч.спец-ФГОС-кафедра'!$A$3:$H$52,8,0)),"")</f>
        <v/>
      </c>
      <c r="Z152" s="18">
        <v>13</v>
      </c>
      <c r="AA152" s="12" t="str">
        <f>IF(B152="ФГОС 3++",VLOOKUP(F152,'[1]Справочник ФГОС ВО'!$C$2:$K$126,9,0),"")</f>
        <v>Добавлена</v>
      </c>
      <c r="AB152" s="20"/>
      <c r="AC152" s="6" t="str">
        <f>IF(AND(G152="асп",B152="ФГОС ВО"),VLOOKUP(K152,'[1]Науч.спец-ФГОС-кафедра'!$F$2:$S$52,14,0),"")</f>
        <v/>
      </c>
      <c r="AD152" s="14">
        <f t="shared" si="17"/>
        <v>2026</v>
      </c>
      <c r="AE152" s="14"/>
      <c r="AF152" s="6"/>
    </row>
    <row r="153" spans="1:32" ht="25.5">
      <c r="A153" s="5" t="str">
        <f t="shared" si="12"/>
        <v>44.00.00</v>
      </c>
      <c r="B153" s="45" t="s">
        <v>88</v>
      </c>
      <c r="C153" s="7" t="str">
        <f t="shared" si="13"/>
        <v>26.02.20</v>
      </c>
      <c r="D153" s="8">
        <f t="shared" si="14"/>
        <v>4</v>
      </c>
      <c r="E153" s="9" t="str">
        <f>IFERROR(VLOOKUP(F153,'[1]ФГОС ВПО-ФГОС ВО'!$A$2:$C$111,3,0),IF(B153="ФГОС ВО",VLOOKUP([1]Группы!K153,'[1]Науч.спец-ФГОС-кафедра'!$F$3:$G$52,2,0),VLOOKUP(J153,'[1]Науч.спец-ФГОС-кафедра'!$B$3:$G$52,6,0)))</f>
        <v>050407</v>
      </c>
      <c r="F153" s="10" t="s">
        <v>374</v>
      </c>
      <c r="G153" s="11" t="s">
        <v>64</v>
      </c>
      <c r="H153" s="12" t="s">
        <v>375</v>
      </c>
      <c r="I153" s="12" t="s">
        <v>375</v>
      </c>
      <c r="J153" s="13" t="str">
        <f>IF(B153="ФГТ",VLOOKUP(F153,'[1]Науч.спец-ФГОС-кафедра'!$A$1:$B$52,2,0),VLOOKUP(F153,'[1]ФГОС ВПО-ФГОС ВО'!$A$2:$B$129,2,0))</f>
        <v>Педагогика и психология девиантного поведения</v>
      </c>
      <c r="K153" s="13" t="s">
        <v>376</v>
      </c>
      <c r="L153" s="2">
        <v>2020</v>
      </c>
      <c r="M153" s="14">
        <f t="shared" ca="1" si="15"/>
        <v>5</v>
      </c>
      <c r="N153" s="2" t="str">
        <f>VLOOKUP(P153,[1]Кафедры!$A$2:$E$499,5,0)</f>
        <v>ИГО</v>
      </c>
      <c r="O153" s="2" t="s">
        <v>282</v>
      </c>
      <c r="P153" s="14">
        <v>51</v>
      </c>
      <c r="Q153" s="2" t="str">
        <f>VLOOKUP(P153,[1]Кафедры!$A$2:$D$499,3,0)</f>
        <v>СРиППО</v>
      </c>
      <c r="R153" s="2" t="str">
        <f>VLOOKUP(P153,[1]Кафедры!$A$2:$D$499,4,0)</f>
        <v>Олейник Е.В.</v>
      </c>
      <c r="S153" s="15" t="s">
        <v>38</v>
      </c>
      <c r="T153" s="2"/>
      <c r="U153" s="2"/>
      <c r="V153" s="17">
        <v>44075</v>
      </c>
      <c r="W153" s="46" t="s">
        <v>49</v>
      </c>
      <c r="X153" s="17">
        <f t="shared" si="16"/>
        <v>45900</v>
      </c>
      <c r="Y153" s="2" t="str">
        <f>IFERROR(IF(B153="ФГОС ВО",VLOOKUP(E153,'[1]Науч.спец-ФГОС-кафедра'!$G$3:$H$52,2,0),VLOOKUP(F153,'[1]Науч.спец-ФГОС-кафедра'!$A$3:$H$52,8,0)),"")</f>
        <v/>
      </c>
      <c r="Z153" s="18">
        <v>9</v>
      </c>
      <c r="AA153" s="12" t="str">
        <f>IF(B153="ФГОС 3++",VLOOKUP(F153,'[1]Справочник ФГОС ВО'!$C$2:$K$126,9,0),"")</f>
        <v/>
      </c>
      <c r="AB153" s="20"/>
      <c r="AC153" s="6" t="str">
        <f>IF(AND(G153="асп",B153="ФГОС ВО"),VLOOKUP(K153,'[1]Науч.спец-ФГОС-кафедра'!$F$2:$S$52,14,0),"")</f>
        <v/>
      </c>
      <c r="AD153" s="14">
        <f t="shared" si="17"/>
        <v>2025</v>
      </c>
      <c r="AE153" s="14"/>
      <c r="AF153" s="6"/>
    </row>
    <row r="154" spans="1:32" ht="30">
      <c r="A154" s="5" t="str">
        <f t="shared" si="12"/>
        <v>44.00.00</v>
      </c>
      <c r="B154" s="6" t="s">
        <v>88</v>
      </c>
      <c r="C154" s="7" t="str">
        <f t="shared" si="13"/>
        <v>17.03.21</v>
      </c>
      <c r="D154" s="8">
        <f t="shared" si="14"/>
        <v>5</v>
      </c>
      <c r="E154" s="9" t="str">
        <f>IFERROR(VLOOKUP(F154,'[1]ФГОС ВПО-ФГОС ВО'!$A$2:$C$111,3,0),IF(B154="ФГОС ВО",VLOOKUP([1]Группы!K154,'[1]Науч.спец-ФГОС-кафедра'!$F$3:$G$52,2,0),VLOOKUP(J154,'[1]Науч.спец-ФГОС-кафедра'!$B$3:$G$52,6,0)))</f>
        <v>13.00.08</v>
      </c>
      <c r="F154" s="10" t="s">
        <v>377</v>
      </c>
      <c r="G154" s="11" t="s">
        <v>90</v>
      </c>
      <c r="H154" s="12" t="s">
        <v>378</v>
      </c>
      <c r="I154" s="12" t="s">
        <v>378</v>
      </c>
      <c r="J154" s="13" t="str">
        <f>IF(B154="ФГТ",VLOOKUP(F154,'[1]Науч.спец-ФГОС-кафедра'!$A$1:$B$52,2,0),VLOOKUP(F154,'[1]ФГОС ВПО-ФГОС ВО'!$A$2:$B$129,2,0))</f>
        <v>Образование и педагогические науки</v>
      </c>
      <c r="K154" s="13" t="s">
        <v>379</v>
      </c>
      <c r="L154" s="14">
        <v>2021</v>
      </c>
      <c r="M154" s="14">
        <f t="shared" ca="1" si="15"/>
        <v>4</v>
      </c>
      <c r="N154" s="2" t="str">
        <f>VLOOKUP(P154,[1]Кафедры!$A$2:$E$499,5,0)</f>
        <v>ИГО</v>
      </c>
      <c r="O154" s="2" t="s">
        <v>55</v>
      </c>
      <c r="P154" s="2">
        <v>35</v>
      </c>
      <c r="Q154" s="2" t="str">
        <f>VLOOKUP(P154,[1]Кафедры!$A$2:$D$499,3,0)</f>
        <v>ПОиД</v>
      </c>
      <c r="R154" s="2" t="str">
        <f>VLOOKUP(P154,[1]Кафедры!$A$2:$D$499,4,0)</f>
        <v>Великанова С.С.</v>
      </c>
      <c r="S154" s="15" t="s">
        <v>73</v>
      </c>
      <c r="T154" s="2"/>
      <c r="U154" s="2"/>
      <c r="V154" s="17">
        <v>44470</v>
      </c>
      <c r="W154" s="2" t="s">
        <v>380</v>
      </c>
      <c r="X154" s="17">
        <f t="shared" si="16"/>
        <v>45900</v>
      </c>
      <c r="Y154" s="2" t="str">
        <f>IFERROR(IF(B154="ФГОС ВО",VLOOKUP(E154,'[1]Науч.спец-ФГОС-кафедра'!$G$3:$H$52,2,0),VLOOKUP(F154,'[1]Науч.спец-ФГОС-кафедра'!$A$3:$H$52,8,0)),"")</f>
        <v>Педагогические</v>
      </c>
      <c r="Z154" s="18">
        <v>2</v>
      </c>
      <c r="AA154" s="12" t="str">
        <f>IF(B154="ФГОС 3++",VLOOKUP(F154,'[1]Справочник ФГОС ВО'!$C$2:$K$126,9,0),"")</f>
        <v/>
      </c>
      <c r="AB154" s="20"/>
      <c r="AC154" s="6" t="str">
        <f>IF(AND(G154="асп",B154="ФГОС ВО"),VLOOKUP(K154,'[1]Науч.спец-ФГОС-кафедра'!$F$2:$S$52,14,0),"")</f>
        <v>5.8.7</v>
      </c>
      <c r="AD154" s="14">
        <f t="shared" si="17"/>
        <v>2025</v>
      </c>
      <c r="AE154" s="14"/>
      <c r="AF154" s="6"/>
    </row>
    <row r="155" spans="1:32" ht="30">
      <c r="A155" s="5" t="str">
        <f t="shared" si="12"/>
        <v>45.00.00</v>
      </c>
      <c r="B155" s="6" t="s">
        <v>88</v>
      </c>
      <c r="C155" s="7" t="str">
        <f t="shared" si="13"/>
        <v>26.02.20</v>
      </c>
      <c r="D155" s="8">
        <f t="shared" si="14"/>
        <v>4</v>
      </c>
      <c r="E155" s="9" t="str">
        <f>IFERROR(VLOOKUP(F155,'[1]ФГОС ВПО-ФГОС ВО'!$A$2:$C$111,3,0),IF(B155="ФГОС ВО",VLOOKUP([1]Группы!K155,'[1]Науч.спец-ФГОС-кафедра'!$F$3:$G$52,2,0),VLOOKUP(J155,'[1]Науч.спец-ФГОС-кафедра'!$B$3:$G$52,6,0)))</f>
        <v>032700</v>
      </c>
      <c r="F155" s="10" t="s">
        <v>381</v>
      </c>
      <c r="G155" s="11" t="s">
        <v>34</v>
      </c>
      <c r="H155" s="12" t="s">
        <v>382</v>
      </c>
      <c r="I155" s="12" t="s">
        <v>383</v>
      </c>
      <c r="J155" s="13" t="str">
        <f>IF(B155="ФГТ",VLOOKUP(F155,'[1]Науч.спец-ФГОС-кафедра'!$A$1:$B$52,2,0),VLOOKUP(F155,'[1]ФГОС ВПО-ФГОС ВО'!$A$2:$B$129,2,0))</f>
        <v>Филология</v>
      </c>
      <c r="K155" s="13" t="s">
        <v>384</v>
      </c>
      <c r="L155" s="2">
        <v>2020</v>
      </c>
      <c r="M155" s="14">
        <f t="shared" ca="1" si="15"/>
        <v>5</v>
      </c>
      <c r="N155" s="2" t="str">
        <f>VLOOKUP(P155,[1]Кафедры!$A$2:$E$499,5,0)</f>
        <v>ИГО</v>
      </c>
      <c r="O155" s="2" t="s">
        <v>55</v>
      </c>
      <c r="P155" s="2">
        <v>18</v>
      </c>
      <c r="Q155" s="2" t="str">
        <f>VLOOKUP(P155,[1]Кафедры!$A$2:$D$499,3,0)</f>
        <v>ЯиЛ</v>
      </c>
      <c r="R155" s="2" t="str">
        <f>VLOOKUP(P155,[1]Кафедры!$A$2:$D$499,4,0)</f>
        <v>Рудакова С.В.</v>
      </c>
      <c r="S155" s="15" t="s">
        <v>278</v>
      </c>
      <c r="T155" s="2"/>
      <c r="U155" s="2"/>
      <c r="V155" s="17">
        <v>44105</v>
      </c>
      <c r="W155" s="2" t="s">
        <v>57</v>
      </c>
      <c r="X155" s="17">
        <f t="shared" si="16"/>
        <v>45900</v>
      </c>
      <c r="Y155" s="2" t="str">
        <f>IFERROR(IF(B155="ФГОС ВО",VLOOKUP(E155,'[1]Науч.спец-ФГОС-кафедра'!$G$3:$H$52,2,0),VLOOKUP(F155,'[1]Науч.спец-ФГОС-кафедра'!$A$3:$H$52,8,0)),"")</f>
        <v/>
      </c>
      <c r="Z155" s="18">
        <v>9</v>
      </c>
      <c r="AA155" s="12" t="str">
        <f>IF(B155="ФГОС 3++",VLOOKUP(F155,'[1]Справочник ФГОС ВО'!$C$2:$K$126,9,0),"")</f>
        <v/>
      </c>
      <c r="AB155" s="20"/>
      <c r="AC155" s="6" t="str">
        <f>IF(AND(G155="асп",B155="ФГОС ВО"),VLOOKUP(K155,'[1]Науч.спец-ФГОС-кафедра'!$F$2:$S$52,14,0),"")</f>
        <v/>
      </c>
      <c r="AD155" s="14">
        <f t="shared" si="17"/>
        <v>2025</v>
      </c>
      <c r="AE155" s="14"/>
      <c r="AF155" s="6"/>
    </row>
    <row r="156" spans="1:32" ht="26.45" customHeight="1">
      <c r="A156" s="5" t="str">
        <f t="shared" si="12"/>
        <v>45.00.00</v>
      </c>
      <c r="B156" s="6" t="s">
        <v>32</v>
      </c>
      <c r="C156" s="7" t="str">
        <f t="shared" si="13"/>
        <v>17.03.21</v>
      </c>
      <c r="D156" s="8">
        <f t="shared" si="14"/>
        <v>5</v>
      </c>
      <c r="E156" s="9" t="str">
        <f>IFERROR(VLOOKUP(F156,'[1]ФГОС ВПО-ФГОС ВО'!$A$2:$C$111,3,0),IF(B156="ФГОС ВО",VLOOKUP([1]Группы!K156,'[1]Науч.спец-ФГОС-кафедра'!$F$3:$G$52,2,0),VLOOKUP(J156,'[1]Науч.спец-ФГОС-кафедра'!$B$3:$G$52,6,0)))</f>
        <v>032700</v>
      </c>
      <c r="F156" s="10" t="s">
        <v>381</v>
      </c>
      <c r="G156" s="11" t="s">
        <v>34</v>
      </c>
      <c r="H156" s="12" t="s">
        <v>385</v>
      </c>
      <c r="I156" s="12" t="s">
        <v>385</v>
      </c>
      <c r="J156" s="13" t="str">
        <f>IF(B156="ФГТ",VLOOKUP(F156,'[1]Науч.спец-ФГОС-кафедра'!$A$1:$B$52,2,0),VLOOKUP(F156,'[1]ФГОС ВПО-ФГОС ВО'!$A$2:$B$129,2,0))</f>
        <v>Филология</v>
      </c>
      <c r="K156" s="13" t="s">
        <v>386</v>
      </c>
      <c r="L156" s="2">
        <v>2021</v>
      </c>
      <c r="M156" s="14">
        <f t="shared" ca="1" si="15"/>
        <v>4</v>
      </c>
      <c r="N156" s="2" t="str">
        <f>VLOOKUP(P156,[1]Кафедры!$A$2:$E$499,5,0)</f>
        <v>ИГО</v>
      </c>
      <c r="O156" s="2" t="s">
        <v>282</v>
      </c>
      <c r="P156" s="2">
        <v>18</v>
      </c>
      <c r="Q156" s="2" t="str">
        <f>VLOOKUP(P156,[1]Кафедры!$A$2:$D$499,3,0)</f>
        <v>ЯиЛ</v>
      </c>
      <c r="R156" s="2" t="str">
        <f>VLOOKUP(P156,[1]Кафедры!$A$2:$D$499,4,0)</f>
        <v>Рудакова С.В.</v>
      </c>
      <c r="S156" s="15" t="s">
        <v>38</v>
      </c>
      <c r="T156" s="2"/>
      <c r="U156" s="2"/>
      <c r="V156" s="17">
        <v>44440</v>
      </c>
      <c r="W156" s="2" t="s">
        <v>40</v>
      </c>
      <c r="X156" s="17">
        <f t="shared" si="16"/>
        <v>45900</v>
      </c>
      <c r="Y156" s="2" t="str">
        <f>IFERROR(IF(B156="ФГОС ВО",VLOOKUP(E156,'[1]Науч.спец-ФГОС-кафедра'!$G$3:$H$52,2,0),VLOOKUP(F156,'[1]Науч.спец-ФГОС-кафедра'!$A$3:$H$52,8,0)),"")</f>
        <v/>
      </c>
      <c r="Z156" s="18">
        <v>14</v>
      </c>
      <c r="AA156" s="12" t="str">
        <f>IF(B156="ФГОС 3++",VLOOKUP(F156,'[1]Справочник ФГОС ВО'!$C$2:$K$126,9,0),"")</f>
        <v>Добавлена</v>
      </c>
      <c r="AB156" s="20"/>
      <c r="AC156" s="6" t="str">
        <f>IF(AND(G156="асп",B156="ФГОС ВО"),VLOOKUP(K156,'[1]Науч.спец-ФГОС-кафедра'!$F$2:$S$52,14,0),"")</f>
        <v/>
      </c>
      <c r="AD156" s="14">
        <f t="shared" si="17"/>
        <v>2025</v>
      </c>
      <c r="AE156" s="14"/>
      <c r="AF156" s="6"/>
    </row>
    <row r="157" spans="1:32" s="49" customFormat="1" ht="26.45" customHeight="1">
      <c r="A157" s="5" t="str">
        <f t="shared" si="12"/>
        <v>45.00.00</v>
      </c>
      <c r="B157" s="6" t="s">
        <v>32</v>
      </c>
      <c r="C157" s="7" t="str">
        <f t="shared" si="13"/>
        <v>17.03.21</v>
      </c>
      <c r="D157" s="8">
        <f t="shared" si="14"/>
        <v>5</v>
      </c>
      <c r="E157" s="9" t="str">
        <f>IFERROR(VLOOKUP(F157,'[1]ФГОС ВПО-ФГОС ВО'!$A$2:$C$111,3,0),IF(B157="ФГОС ВО",VLOOKUP([1]Группы!K157,'[1]Науч.спец-ФГОС-кафедра'!$F$3:$G$52,2,0),VLOOKUP(J157,'[1]Науч.спец-ФГОС-кафедра'!$B$3:$G$52,6,0)))</f>
        <v>032700</v>
      </c>
      <c r="F157" s="10" t="s">
        <v>381</v>
      </c>
      <c r="G157" s="11" t="s">
        <v>34</v>
      </c>
      <c r="H157" s="12" t="s">
        <v>387</v>
      </c>
      <c r="I157" s="12" t="s">
        <v>387</v>
      </c>
      <c r="J157" s="13" t="str">
        <f>IF(B157="ФГТ",VLOOKUP(F157,'[1]Науч.спец-ФГОС-кафедра'!$A$1:$B$52,2,0),VLOOKUP(F157,'[1]ФГОС ВПО-ФГОС ВО'!$A$2:$B$129,2,0))</f>
        <v>Филология</v>
      </c>
      <c r="K157" s="13" t="s">
        <v>384</v>
      </c>
      <c r="L157" s="2">
        <v>2021</v>
      </c>
      <c r="M157" s="14">
        <f t="shared" ca="1" si="15"/>
        <v>4</v>
      </c>
      <c r="N157" s="2" t="str">
        <f>VLOOKUP(P157,[1]Кафедры!$A$2:$E$499,5,0)</f>
        <v>ИГО</v>
      </c>
      <c r="O157" s="2" t="s">
        <v>55</v>
      </c>
      <c r="P157" s="2">
        <v>18</v>
      </c>
      <c r="Q157" s="2" t="str">
        <f>VLOOKUP(P157,[1]Кафедры!$A$2:$D$499,3,0)</f>
        <v>ЯиЛ</v>
      </c>
      <c r="R157" s="2" t="str">
        <f>VLOOKUP(P157,[1]Кафедры!$A$2:$D$499,4,0)</f>
        <v>Рудакова С.В.</v>
      </c>
      <c r="S157" s="15" t="s">
        <v>278</v>
      </c>
      <c r="T157" s="2"/>
      <c r="U157" s="2"/>
      <c r="V157" s="17">
        <v>44470</v>
      </c>
      <c r="W157" s="2" t="s">
        <v>57</v>
      </c>
      <c r="X157" s="17">
        <f t="shared" si="16"/>
        <v>46265</v>
      </c>
      <c r="Y157" s="2" t="str">
        <f>IFERROR(IF(B157="ФГОС ВО",VLOOKUP(E157,'[1]Науч.спец-ФГОС-кафедра'!$G$3:$H$52,2,0),VLOOKUP(F157,'[1]Науч.спец-ФГОС-кафедра'!$A$3:$H$52,8,0)),"")</f>
        <v/>
      </c>
      <c r="Z157" s="18">
        <v>8</v>
      </c>
      <c r="AA157" s="12" t="str">
        <f>IF(B157="ФГОС 3++",VLOOKUP(F157,'[1]Справочник ФГОС ВО'!$C$2:$K$126,9,0),"")</f>
        <v>Добавлена</v>
      </c>
      <c r="AB157" s="20"/>
      <c r="AC157" s="6" t="str">
        <f>IF(AND(G157="асп",B157="ФГОС ВО"),VLOOKUP(K157,'[1]Науч.спец-ФГОС-кафедра'!$F$2:$S$52,14,0),"")</f>
        <v/>
      </c>
      <c r="AD157" s="14">
        <f t="shared" si="17"/>
        <v>2026</v>
      </c>
      <c r="AE157" s="47"/>
      <c r="AF157" s="48"/>
    </row>
    <row r="158" spans="1:32" ht="27.6" customHeight="1">
      <c r="A158" s="5" t="str">
        <f t="shared" si="12"/>
        <v>45.00.00</v>
      </c>
      <c r="B158" s="6" t="s">
        <v>88</v>
      </c>
      <c r="C158" s="7" t="str">
        <f t="shared" si="13"/>
        <v>26.02.20</v>
      </c>
      <c r="D158" s="8">
        <f t="shared" si="14"/>
        <v>4</v>
      </c>
      <c r="E158" s="9" t="str">
        <f>IFERROR(VLOOKUP(F158,'[1]ФГОС ВПО-ФГОС ВО'!$A$2:$C$111,3,0),IF(B158="ФГОС ВО",VLOOKUP([1]Группы!K158,'[1]Науч.спец-ФГОС-кафедра'!$F$3:$G$52,2,0),VLOOKUP(J158,'[1]Науч.спец-ФГОС-кафедра'!$B$3:$G$52,6,0)))</f>
        <v>035701</v>
      </c>
      <c r="F158" s="10" t="s">
        <v>388</v>
      </c>
      <c r="G158" s="11" t="s">
        <v>64</v>
      </c>
      <c r="H158" s="12" t="s">
        <v>389</v>
      </c>
      <c r="I158" s="12" t="s">
        <v>389</v>
      </c>
      <c r="J158" s="13" t="str">
        <f>IF(B158="ФГТ",VLOOKUP(F158,'[1]Науч.спец-ФГОС-кафедра'!$A$1:$B$52,2,0),VLOOKUP(F158,'[1]ФГОС ВПО-ФГОС ВО'!$A$2:$B$129,2,0))</f>
        <v>Перевод и переводоведение</v>
      </c>
      <c r="K158" s="13" t="s">
        <v>390</v>
      </c>
      <c r="L158" s="2">
        <v>2020</v>
      </c>
      <c r="M158" s="14">
        <f t="shared" ca="1" si="15"/>
        <v>5</v>
      </c>
      <c r="N158" s="2" t="str">
        <f>VLOOKUP(P158,[1]Кафедры!$A$2:$E$499,5,0)</f>
        <v>ИГО</v>
      </c>
      <c r="O158" s="2" t="s">
        <v>282</v>
      </c>
      <c r="P158" s="14">
        <v>48</v>
      </c>
      <c r="Q158" s="2" t="str">
        <f>VLOOKUP(P158,[1]Кафедры!$A$2:$D$499,3,0)</f>
        <v>ЛиП</v>
      </c>
      <c r="R158" s="2" t="str">
        <f>VLOOKUP(P158,[1]Кафедры!$A$2:$D$499,4,0)</f>
        <v>Акашева Т.В.</v>
      </c>
      <c r="S158" s="15" t="s">
        <v>38</v>
      </c>
      <c r="T158" s="2"/>
      <c r="U158" s="2"/>
      <c r="V158" s="17">
        <v>44075</v>
      </c>
      <c r="W158" s="2" t="s">
        <v>49</v>
      </c>
      <c r="X158" s="17">
        <f t="shared" si="16"/>
        <v>45900</v>
      </c>
      <c r="Y158" s="2" t="str">
        <f>IFERROR(IF(B158="ФГОС ВО",VLOOKUP(E158,'[1]Науч.спец-ФГОС-кафедра'!$G$3:$H$52,2,0),VLOOKUP(F158,'[1]Науч.спец-ФГОС-кафедра'!$A$3:$H$52,8,0)),"")</f>
        <v/>
      </c>
      <c r="Z158" s="18">
        <v>20</v>
      </c>
      <c r="AA158" s="12" t="str">
        <f>IF(B158="ФГОС 3++",VLOOKUP(F158,'[1]Справочник ФГОС ВО'!$C$2:$K$126,9,0),"")</f>
        <v/>
      </c>
      <c r="AB158" s="20"/>
      <c r="AC158" s="6" t="str">
        <f>IF(AND(G158="асп",B158="ФГОС ВО"),VLOOKUP(K158,'[1]Науч.спец-ФГОС-кафедра'!$F$2:$S$52,14,0),"")</f>
        <v/>
      </c>
      <c r="AD158" s="14">
        <f t="shared" si="17"/>
        <v>2025</v>
      </c>
      <c r="AE158" s="14"/>
      <c r="AF158" s="6"/>
    </row>
    <row r="159" spans="1:32" s="49" customFormat="1" ht="26.45" customHeight="1">
      <c r="A159" s="5" t="str">
        <f t="shared" si="12"/>
        <v>45.00.00</v>
      </c>
      <c r="B159" s="6" t="s">
        <v>88</v>
      </c>
      <c r="C159" s="7" t="str">
        <f t="shared" si="13"/>
        <v>17.03.21</v>
      </c>
      <c r="D159" s="8">
        <f t="shared" si="14"/>
        <v>5</v>
      </c>
      <c r="E159" s="9" t="str">
        <f>IFERROR(VLOOKUP(F159,'[1]ФГОС ВПО-ФГОС ВО'!$A$2:$C$111,3,0),IF(B159="ФГОС ВО",VLOOKUP([1]Группы!K159,'[1]Науч.спец-ФГОС-кафедра'!$F$3:$G$52,2,0),VLOOKUP(J159,'[1]Науч.спец-ФГОС-кафедра'!$B$3:$G$52,6,0)))</f>
        <v>10.02.01
10.02.02</v>
      </c>
      <c r="F159" s="10" t="s">
        <v>391</v>
      </c>
      <c r="G159" s="11" t="s">
        <v>90</v>
      </c>
      <c r="H159" s="50" t="s">
        <v>392</v>
      </c>
      <c r="I159" s="50" t="s">
        <v>392</v>
      </c>
      <c r="J159" s="13" t="str">
        <f>IF(B159="ФГТ",VLOOKUP(F159,'[1]Науч.спец-ФГОС-кафедра'!$A$1:$B$52,2,0),VLOOKUP(F159,'[1]ФГОС ВПО-ФГОС ВО'!$A$2:$B$129,2,0))</f>
        <v>Языкознание и литературоведение</v>
      </c>
      <c r="K159" s="51" t="s">
        <v>393</v>
      </c>
      <c r="L159" s="2">
        <v>2021</v>
      </c>
      <c r="M159" s="14">
        <f t="shared" ca="1" si="15"/>
        <v>4</v>
      </c>
      <c r="N159" s="2" t="str">
        <f>VLOOKUP(P159,[1]Кафедры!$A$2:$E$499,5,0)</f>
        <v>ИГО</v>
      </c>
      <c r="O159" s="2" t="s">
        <v>55</v>
      </c>
      <c r="P159" s="52">
        <v>49</v>
      </c>
      <c r="Q159" s="2" t="str">
        <f>VLOOKUP(P159,[1]Кафедры!$A$2:$D$499,3,0)</f>
        <v>РЯОЯиМК</v>
      </c>
      <c r="R159" s="2" t="str">
        <f>VLOOKUP(P159,[1]Кафедры!$A$2:$D$499,4,0)</f>
        <v>Чурилина Л.Н.</v>
      </c>
      <c r="S159" s="15" t="s">
        <v>73</v>
      </c>
      <c r="T159" s="2"/>
      <c r="U159" s="2"/>
      <c r="V159" s="17">
        <v>44470</v>
      </c>
      <c r="W159" s="2" t="s">
        <v>380</v>
      </c>
      <c r="X159" s="17">
        <f t="shared" si="16"/>
        <v>45900</v>
      </c>
      <c r="Y159" s="2" t="str">
        <f>IFERROR(IF(B159="ФГОС ВО",VLOOKUP(E159,'[1]Науч.спец-ФГОС-кафедра'!$G$3:$H$52,2,0),VLOOKUP(F159,'[1]Науч.спец-ФГОС-кафедра'!$A$3:$H$52,8,0)),"")</f>
        <v>Филологические</v>
      </c>
      <c r="Z159" s="18">
        <v>1</v>
      </c>
      <c r="AA159" s="12" t="str">
        <f>IF(B159="ФГОС 3++",VLOOKUP(F159,'[1]Справочник ФГОС ВО'!$C$2:$K$126,9,0),"")</f>
        <v/>
      </c>
      <c r="AB159" s="20"/>
      <c r="AC159" s="6" t="str">
        <f>IF(AND(G159="асп",B159="ФГОС ВО"),VLOOKUP(K159,'[1]Науч.спец-ФГОС-кафедра'!$F$2:$S$52,14,0),"")</f>
        <v>5.9.5</v>
      </c>
      <c r="AD159" s="14">
        <f t="shared" si="17"/>
        <v>2025</v>
      </c>
      <c r="AE159" s="47"/>
      <c r="AF159" s="48"/>
    </row>
    <row r="160" spans="1:32" ht="38.25">
      <c r="A160" s="5" t="str">
        <f t="shared" si="12"/>
        <v>46.00.00</v>
      </c>
      <c r="B160" s="6" t="s">
        <v>88</v>
      </c>
      <c r="C160" s="7" t="str">
        <f t="shared" si="13"/>
        <v>26.02.20</v>
      </c>
      <c r="D160" s="8">
        <f t="shared" si="14"/>
        <v>4</v>
      </c>
      <c r="E160" s="9" t="str">
        <f>IFERROR(VLOOKUP(F160,'[1]ФГОС ВПО-ФГОС ВО'!$A$2:$C$111,3,0),IF(B160="ФГОС ВО",VLOOKUP([1]Группы!K160,'[1]Науч.спец-ФГОС-кафедра'!$F$3:$G$52,2,0),VLOOKUP(J160,'[1]Науч.спец-ФГОС-кафедра'!$B$3:$G$52,6,0)))</f>
        <v>034700</v>
      </c>
      <c r="F160" s="10" t="s">
        <v>394</v>
      </c>
      <c r="G160" s="11" t="s">
        <v>34</v>
      </c>
      <c r="H160" s="12" t="s">
        <v>395</v>
      </c>
      <c r="I160" s="12" t="s">
        <v>396</v>
      </c>
      <c r="J160" s="13" t="str">
        <f>IF(B160="ФГТ",VLOOKUP(F160,'[1]Науч.спец-ФГОС-кафедра'!$A$1:$B$52,2,0),VLOOKUP(F160,'[1]ФГОС ВПО-ФГОС ВО'!$A$2:$B$129,2,0))</f>
        <v>Документоведение и архивоведение</v>
      </c>
      <c r="K160" s="13" t="s">
        <v>397</v>
      </c>
      <c r="L160" s="2">
        <v>2020</v>
      </c>
      <c r="M160" s="14">
        <f t="shared" ca="1" si="15"/>
        <v>5</v>
      </c>
      <c r="N160" s="2" t="str">
        <f>VLOOKUP(P160,[1]Кафедры!$A$2:$E$499,5,0)</f>
        <v>ИГО</v>
      </c>
      <c r="O160" s="2" t="s">
        <v>55</v>
      </c>
      <c r="P160" s="2">
        <v>35</v>
      </c>
      <c r="Q160" s="2" t="str">
        <f>VLOOKUP(P160,[1]Кафедры!$A$2:$D$499,3,0)</f>
        <v>ПОиД</v>
      </c>
      <c r="R160" s="2" t="str">
        <f>VLOOKUP(P160,[1]Кафедры!$A$2:$D$499,4,0)</f>
        <v>Великанова С.С.</v>
      </c>
      <c r="S160" s="15" t="s">
        <v>278</v>
      </c>
      <c r="T160" s="2"/>
      <c r="U160" s="2"/>
      <c r="V160" s="17">
        <v>44105</v>
      </c>
      <c r="W160" s="2" t="s">
        <v>57</v>
      </c>
      <c r="X160" s="17">
        <f t="shared" si="16"/>
        <v>45900</v>
      </c>
      <c r="Y160" s="2" t="str">
        <f>IFERROR(IF(B160="ФГОС ВО",VLOOKUP(E160,'[1]Науч.спец-ФГОС-кафедра'!$G$3:$H$52,2,0),VLOOKUP(F160,'[1]Науч.спец-ФГОС-кафедра'!$A$3:$H$52,8,0)),"")</f>
        <v/>
      </c>
      <c r="Z160" s="18">
        <v>11</v>
      </c>
      <c r="AA160" s="12" t="str">
        <f>IF(B160="ФГОС 3++",VLOOKUP(F160,'[1]Справочник ФГОС ВО'!$C$2:$K$126,9,0),"")</f>
        <v/>
      </c>
      <c r="AB160" s="20"/>
      <c r="AC160" s="6" t="str">
        <f>IF(AND(G160="асп",B160="ФГОС ВО"),VLOOKUP(K160,'[1]Науч.спец-ФГОС-кафедра'!$F$2:$S$52,14,0),"")</f>
        <v/>
      </c>
      <c r="AD160" s="14">
        <f t="shared" si="17"/>
        <v>2025</v>
      </c>
      <c r="AE160" s="14"/>
      <c r="AF160" s="6"/>
    </row>
    <row r="161" spans="1:32" ht="38.25">
      <c r="A161" s="5" t="str">
        <f t="shared" si="12"/>
        <v>46.00.00</v>
      </c>
      <c r="B161" s="6" t="s">
        <v>32</v>
      </c>
      <c r="C161" s="7" t="str">
        <f t="shared" si="13"/>
        <v>17.03.21</v>
      </c>
      <c r="D161" s="8">
        <f t="shared" si="14"/>
        <v>5</v>
      </c>
      <c r="E161" s="9" t="str">
        <f>IFERROR(VLOOKUP(F161,'[1]ФГОС ВПО-ФГОС ВО'!$A$2:$C$111,3,0),IF(B161="ФГОС ВО",VLOOKUP([1]Группы!K161,'[1]Науч.спец-ФГОС-кафедра'!$F$3:$G$52,2,0),VLOOKUP(J161,'[1]Науч.спец-ФГОС-кафедра'!$B$3:$G$52,6,0)))</f>
        <v>034700</v>
      </c>
      <c r="F161" s="10" t="s">
        <v>394</v>
      </c>
      <c r="G161" s="11" t="s">
        <v>34</v>
      </c>
      <c r="H161" s="12" t="s">
        <v>398</v>
      </c>
      <c r="I161" s="12" t="s">
        <v>398</v>
      </c>
      <c r="J161" s="13" t="str">
        <f>IF(B161="ФГТ",VLOOKUP(F161,'[1]Науч.спец-ФГОС-кафедра'!$A$1:$B$52,2,0),VLOOKUP(F161,'[1]ФГОС ВПО-ФГОС ВО'!$A$2:$B$129,2,0))</f>
        <v>Документоведение и архивоведение</v>
      </c>
      <c r="K161" s="13" t="s">
        <v>397</v>
      </c>
      <c r="L161" s="2">
        <v>2021</v>
      </c>
      <c r="M161" s="14">
        <f t="shared" ca="1" si="15"/>
        <v>4</v>
      </c>
      <c r="N161" s="2" t="str">
        <f>VLOOKUP(P161,[1]Кафедры!$A$2:$E$499,5,0)</f>
        <v>ИГО</v>
      </c>
      <c r="O161" s="2" t="s">
        <v>55</v>
      </c>
      <c r="P161" s="2">
        <v>35</v>
      </c>
      <c r="Q161" s="2" t="str">
        <f>VLOOKUP(P161,[1]Кафедры!$A$2:$D$499,3,0)</f>
        <v>ПОиД</v>
      </c>
      <c r="R161" s="2" t="str">
        <f>VLOOKUP(P161,[1]Кафедры!$A$2:$D$499,4,0)</f>
        <v>Великанова С.С.</v>
      </c>
      <c r="S161" s="15" t="s">
        <v>278</v>
      </c>
      <c r="T161" s="2"/>
      <c r="U161" s="2"/>
      <c r="V161" s="17">
        <v>44470</v>
      </c>
      <c r="W161" s="2" t="s">
        <v>57</v>
      </c>
      <c r="X161" s="17">
        <f t="shared" si="16"/>
        <v>46265</v>
      </c>
      <c r="Y161" s="2" t="str">
        <f>IFERROR(IF(B161="ФГОС ВО",VLOOKUP(E161,'[1]Науч.спец-ФГОС-кафедра'!$G$3:$H$52,2,0),VLOOKUP(F161,'[1]Науч.спец-ФГОС-кафедра'!$A$3:$H$52,8,0)),"")</f>
        <v/>
      </c>
      <c r="Z161" s="18">
        <v>18</v>
      </c>
      <c r="AA161" s="12" t="str">
        <f>IF(B161="ФГОС 3++",VLOOKUP(F161,'[1]Справочник ФГОС ВО'!$C$2:$K$126,9,0),"")</f>
        <v>Актуализировано</v>
      </c>
      <c r="AB161" s="20"/>
      <c r="AC161" s="6" t="str">
        <f>IF(AND(G161="асп",B161="ФГОС ВО"),VLOOKUP(K161,'[1]Науч.спец-ФГОС-кафедра'!$F$2:$S$52,14,0),"")</f>
        <v/>
      </c>
      <c r="AD161" s="14">
        <f t="shared" si="17"/>
        <v>2026</v>
      </c>
      <c r="AE161" s="14"/>
      <c r="AF161" s="6"/>
    </row>
    <row r="162" spans="1:32" ht="30">
      <c r="A162" s="5" t="str">
        <f t="shared" si="12"/>
        <v>54.00.00</v>
      </c>
      <c r="B162" s="6" t="s">
        <v>88</v>
      </c>
      <c r="C162" s="7" t="str">
        <f t="shared" si="13"/>
        <v>26.02.20</v>
      </c>
      <c r="D162" s="8">
        <f t="shared" si="14"/>
        <v>4</v>
      </c>
      <c r="E162" s="9" t="str">
        <f>IFERROR(VLOOKUP(F162,'[1]ФГОС ВПО-ФГОС ВО'!$A$2:$C$111,3,0),IF(B162="ФГОС ВО",VLOOKUP([1]Группы!K162,'[1]Науч.спец-ФГОС-кафедра'!$F$3:$G$52,2,0),VLOOKUP(J162,'[1]Науч.спец-ФГОС-кафедра'!$B$3:$G$52,6,0)))</f>
        <v>072500</v>
      </c>
      <c r="F162" s="10" t="s">
        <v>399</v>
      </c>
      <c r="G162" s="11" t="s">
        <v>34</v>
      </c>
      <c r="H162" s="12" t="s">
        <v>400</v>
      </c>
      <c r="I162" s="12" t="s">
        <v>400</v>
      </c>
      <c r="J162" s="13" t="str">
        <f>IF(B162="ФГТ",VLOOKUP(F162,'[1]Науч.спец-ФГОС-кафедра'!$A$1:$B$52,2,0),VLOOKUP(F162,'[1]ФГОС ВПО-ФГОС ВО'!$A$2:$B$129,2,0))</f>
        <v>Дизайн</v>
      </c>
      <c r="K162" s="21" t="s">
        <v>401</v>
      </c>
      <c r="L162" s="2">
        <v>2020</v>
      </c>
      <c r="M162" s="14">
        <f t="shared" ca="1" si="15"/>
        <v>5</v>
      </c>
      <c r="N162" s="2" t="str">
        <f>VLOOKUP(P162,[1]Кафедры!$A$2:$E$499,5,0)</f>
        <v>ИСАиИ</v>
      </c>
      <c r="O162" s="2" t="s">
        <v>55</v>
      </c>
      <c r="P162" s="2">
        <v>14</v>
      </c>
      <c r="Q162" s="2" t="str">
        <f>VLOOKUP(P162,[1]Кафедры!$A$2:$D$499,3,0)</f>
        <v>Дизайна</v>
      </c>
      <c r="R162" s="2" t="str">
        <f>VLOOKUP(P162,[1]Кафедры!$A$2:$D$499,4,0)</f>
        <v>Григорьев А.Д.</v>
      </c>
      <c r="S162" s="15" t="s">
        <v>278</v>
      </c>
      <c r="T162" s="2"/>
      <c r="U162" s="2"/>
      <c r="V162" s="17">
        <v>44105</v>
      </c>
      <c r="W162" s="2" t="s">
        <v>57</v>
      </c>
      <c r="X162" s="17">
        <f t="shared" si="16"/>
        <v>45900</v>
      </c>
      <c r="Y162" s="2" t="str">
        <f>IFERROR(IF(B162="ФГОС ВО",VLOOKUP(E162,'[1]Науч.спец-ФГОС-кафедра'!$G$3:$H$52,2,0),VLOOKUP(F162,'[1]Науч.спец-ФГОС-кафедра'!$A$3:$H$52,8,0)),"")</f>
        <v/>
      </c>
      <c r="Z162" s="18">
        <v>22</v>
      </c>
      <c r="AA162" s="12" t="str">
        <f>IF(B162="ФГОС 3++",VLOOKUP(F162,'[1]Справочник ФГОС ВО'!$C$2:$K$126,9,0),"")</f>
        <v/>
      </c>
      <c r="AB162" s="20"/>
      <c r="AC162" s="6" t="str">
        <f>IF(AND(G162="асп",B162="ФГОС ВО"),VLOOKUP(K162,'[1]Науч.спец-ФГОС-кафедра'!$F$2:$S$52,14,0),"")</f>
        <v/>
      </c>
      <c r="AD162" s="14">
        <f t="shared" si="17"/>
        <v>2025</v>
      </c>
      <c r="AE162" s="14"/>
      <c r="AF162" s="6"/>
    </row>
    <row r="163" spans="1:32" ht="26.45" customHeight="1">
      <c r="A163" s="5" t="str">
        <f t="shared" si="12"/>
        <v>10.00.00</v>
      </c>
      <c r="B163" s="6" t="s">
        <v>32</v>
      </c>
      <c r="C163" s="7" t="str">
        <f t="shared" si="13"/>
        <v/>
      </c>
      <c r="D163" s="8" t="str">
        <f t="shared" si="14"/>
        <v/>
      </c>
      <c r="E163" s="9" t="str">
        <f>IFERROR(VLOOKUP(F163,'[1]ФГОС ВПО-ФГОС ВО'!$A$2:$C$111,3,0),IF(B163="ФГОС ВО",VLOOKUP([1]Группы!K163,'[1]Науч.спец-ФГОС-кафедра'!$F$3:$G$52,2,0),VLOOKUP(J163,'[1]Науч.спец-ФГОС-кафедра'!$B$3:$G$52,6,0)))</f>
        <v>090303</v>
      </c>
      <c r="F163" s="10" t="s">
        <v>93</v>
      </c>
      <c r="G163" s="11" t="s">
        <v>64</v>
      </c>
      <c r="H163" s="23" t="s">
        <v>402</v>
      </c>
      <c r="I163" s="12" t="s">
        <v>403</v>
      </c>
      <c r="J163" s="13" t="str">
        <f>IF(B163="ФГТ",VLOOKUP(F163,'[1]Науч.спец-ФГОС-кафедра'!$A$1:$B$52,2,0),VLOOKUP(F163,'[1]ФГОС ВПО-ФГОС ВО'!$A$2:$B$129,2,0))</f>
        <v>Информационная безопасность автоматизированных систем</v>
      </c>
      <c r="K163" s="13" t="s">
        <v>98</v>
      </c>
      <c r="L163" s="2">
        <v>2022</v>
      </c>
      <c r="M163" s="14">
        <f t="shared" ca="1" si="15"/>
        <v>3</v>
      </c>
      <c r="N163" s="2" t="str">
        <f>VLOOKUP(P163,[1]Кафедры!$A$2:$E$587,5,0)</f>
        <v>ИЭиАС</v>
      </c>
      <c r="O163" s="2" t="s">
        <v>77</v>
      </c>
      <c r="P163" s="2">
        <v>20</v>
      </c>
      <c r="Q163" s="2" t="str">
        <f>VLOOKUP(P163,[1]Кафедры!$A$2:$D$587,3,0)</f>
        <v>ИиИБ</v>
      </c>
      <c r="R163" s="2" t="str">
        <f>VLOOKUP(P163,[1]Кафедры!$A$2:$D$587,4,0)</f>
        <v>Баранкова И.И.</v>
      </c>
      <c r="S163" s="15" t="s">
        <v>38</v>
      </c>
      <c r="T163" s="2"/>
      <c r="U163" s="16" t="s">
        <v>39</v>
      </c>
      <c r="V163" s="17">
        <v>44805</v>
      </c>
      <c r="W163" s="2" t="s">
        <v>99</v>
      </c>
      <c r="X163" s="17">
        <f t="shared" si="16"/>
        <v>46812</v>
      </c>
      <c r="Y163" s="2" t="str">
        <f>IFERROR(IF(B163="ФГОС ВО",VLOOKUP(E163,'[1]Науч.спец-ФГОС-кафедра'!$G$3:$H$52,2,0),VLOOKUP(F163,'[1]Науч.спец-ФГОС-кафедра'!$A$3:$H$52,8,0)),"")</f>
        <v/>
      </c>
      <c r="Z163" s="18">
        <v>47</v>
      </c>
      <c r="AA163" s="12" t="str">
        <f>IF(B163="ФГОС 3++",VLOOKUP(F163,'[1]Справочник ФГОС ВО'!$C$2:$K$126,9,0),"")</f>
        <v xml:space="preserve"> </v>
      </c>
      <c r="AB163" s="24" t="s">
        <v>74</v>
      </c>
      <c r="AC163" s="6" t="str">
        <f>IF(AND(G163="асп",B163="ФГОС ВО"),VLOOKUP(K163,'[1]Науч.спец-ФГОС-кафедра'!$F$2:$S$52,14,0),"")</f>
        <v/>
      </c>
      <c r="AD163" s="14">
        <f t="shared" si="17"/>
        <v>2028</v>
      </c>
      <c r="AE163" s="14"/>
      <c r="AF163" s="14" t="s">
        <v>78</v>
      </c>
    </row>
    <row r="164" spans="1:32">
      <c r="A164" s="5" t="str">
        <f t="shared" si="12"/>
        <v>21.00.00</v>
      </c>
      <c r="B164" s="6" t="s">
        <v>32</v>
      </c>
      <c r="C164" s="7" t="str">
        <f t="shared" si="13"/>
        <v/>
      </c>
      <c r="D164" s="8" t="str">
        <f t="shared" si="14"/>
        <v/>
      </c>
      <c r="E164" s="9">
        <f>IFERROR(VLOOKUP(F164,'[1]ФГОС ВПО-ФГОС ВО'!$A$2:$C$111,3,0),IF(B164="ФГОС ВО",VLOOKUP([1]Группы!K164,'[1]Науч.спец-ФГОС-кафедра'!$F$3:$G$52,2,0),VLOOKUP(J164,'[1]Науч.спец-ФГОС-кафедра'!$B$3:$G$52,6,0)))</f>
        <v>130400</v>
      </c>
      <c r="F164" s="6" t="s">
        <v>171</v>
      </c>
      <c r="G164" s="6" t="s">
        <v>64</v>
      </c>
      <c r="H164" s="6" t="s">
        <v>404</v>
      </c>
      <c r="I164" s="6" t="s">
        <v>404</v>
      </c>
      <c r="J164" s="13" t="str">
        <f>IF(B164="ФГТ",VLOOKUP(F164,'[1]Науч.спец-ФГОС-кафедра'!$A$1:$B$52,2,0),VLOOKUP(F164,'[1]ФГОС ВПО-ФГОС ВО'!$A$2:$B$129,2,0))</f>
        <v>Горное дело</v>
      </c>
      <c r="K164" s="53" t="s">
        <v>176</v>
      </c>
      <c r="L164" s="2">
        <v>2022</v>
      </c>
      <c r="M164" s="14">
        <f t="shared" ca="1" si="15"/>
        <v>3</v>
      </c>
      <c r="N164" s="2" t="str">
        <f>VLOOKUP(P164,[1]Кафедры!$A$2:$E$587,5,0)</f>
        <v>ИГДиТ</v>
      </c>
      <c r="O164" s="2" t="s">
        <v>55</v>
      </c>
      <c r="P164" s="14">
        <v>26</v>
      </c>
      <c r="Q164" s="2" t="str">
        <f>VLOOKUP(P164,[1]Кафедры!$A$2:$D$587,3,0)</f>
        <v>ГМДиОПИ</v>
      </c>
      <c r="R164" s="2" t="str">
        <f>VLOOKUP(P164,[1]Кафедры!$A$2:$D$587,4,0)</f>
        <v>Гришин И.А.</v>
      </c>
      <c r="S164" s="6" t="s">
        <v>73</v>
      </c>
      <c r="T164" s="6"/>
      <c r="U164" s="2"/>
      <c r="V164" s="17">
        <v>44835</v>
      </c>
      <c r="W164" s="2" t="s">
        <v>174</v>
      </c>
      <c r="X164" s="17">
        <f t="shared" si="16"/>
        <v>47177</v>
      </c>
      <c r="Y164" s="2" t="str">
        <f>IFERROR(IF(B164="ФГОС ВО",VLOOKUP(E164,'[1]Науч.спец-ФГОС-кафедра'!$G$3:$H$52,2,0),VLOOKUP(F164,'[1]Науч.спец-ФГОС-кафедра'!$A$3:$H$52,8,0)),"")</f>
        <v/>
      </c>
      <c r="Z164" s="18">
        <v>27</v>
      </c>
      <c r="AA164" s="12" t="str">
        <f>IF(B164="ФГОС 3++",VLOOKUP(F164,'[1]Справочник ФГОС ВО'!$C$2:$K$126,9,0),"")</f>
        <v>Добавлена</v>
      </c>
      <c r="AB164" s="20"/>
      <c r="AC164" s="6" t="str">
        <f>IF(AND(G164="асп",B164="ФГОС ВО"),VLOOKUP(K164,'[1]Науч.спец-ФГОС-кафедра'!$F$2:$S$52,14,0),"")</f>
        <v/>
      </c>
      <c r="AD164" s="14">
        <f t="shared" si="17"/>
        <v>2029</v>
      </c>
      <c r="AE164" s="14" t="s">
        <v>78</v>
      </c>
      <c r="AF164" s="6"/>
    </row>
    <row r="165" spans="1:32" ht="24" customHeight="1">
      <c r="A165" s="5" t="str">
        <f t="shared" si="12"/>
        <v>21.00.00</v>
      </c>
      <c r="B165" s="6" t="s">
        <v>32</v>
      </c>
      <c r="C165" s="7" t="str">
        <f t="shared" si="13"/>
        <v/>
      </c>
      <c r="D165" s="8" t="str">
        <f t="shared" si="14"/>
        <v/>
      </c>
      <c r="E165" s="9">
        <f>IFERROR(VLOOKUP(F165,'[1]ФГОС ВПО-ФГОС ВО'!$A$2:$C$111,3,0),IF(B165="ФГОС ВО",VLOOKUP([1]Группы!K165,'[1]Науч.спец-ФГОС-кафедра'!$F$3:$G$52,2,0),VLOOKUP(J165,'[1]Науч.спец-ФГОС-кафедра'!$B$3:$G$52,6,0)))</f>
        <v>130400</v>
      </c>
      <c r="F165" s="6" t="s">
        <v>171</v>
      </c>
      <c r="G165" s="6" t="s">
        <v>64</v>
      </c>
      <c r="H165" s="6" t="s">
        <v>405</v>
      </c>
      <c r="I165" s="6" t="s">
        <v>405</v>
      </c>
      <c r="J165" s="13" t="str">
        <f>IF(B165="ФГТ",VLOOKUP(F165,'[1]Науч.спец-ФГОС-кафедра'!$A$1:$B$52,2,0),VLOOKUP(F165,'[1]ФГОС ВПО-ФГОС ВО'!$A$2:$B$129,2,0))</f>
        <v>Горное дело</v>
      </c>
      <c r="K165" s="53" t="s">
        <v>176</v>
      </c>
      <c r="L165" s="2">
        <v>2022</v>
      </c>
      <c r="M165" s="14">
        <f t="shared" ca="1" si="15"/>
        <v>3</v>
      </c>
      <c r="N165" s="2" t="str">
        <f>VLOOKUP(P165,[1]Кафедры!$A$2:$E$587,5,0)</f>
        <v>ИГДиТ</v>
      </c>
      <c r="O165" s="2" t="s">
        <v>183</v>
      </c>
      <c r="P165" s="14">
        <v>26</v>
      </c>
      <c r="Q165" s="2" t="str">
        <f>VLOOKUP(P165,[1]Кафедры!$A$2:$D$587,3,0)</f>
        <v>ГМДиОПИ</v>
      </c>
      <c r="R165" s="2" t="str">
        <f>VLOOKUP(P165,[1]Кафедры!$A$2:$D$587,4,0)</f>
        <v>Гришин И.А.</v>
      </c>
      <c r="S165" s="6" t="s">
        <v>38</v>
      </c>
      <c r="T165" s="6"/>
      <c r="U165" s="2"/>
      <c r="V165" s="17">
        <v>44805</v>
      </c>
      <c r="W165" s="2" t="s">
        <v>99</v>
      </c>
      <c r="X165" s="17">
        <f t="shared" si="16"/>
        <v>46812</v>
      </c>
      <c r="Y165" s="2" t="str">
        <f>IFERROR(IF(B165="ФГОС ВО",VLOOKUP(E165,'[1]Науч.спец-ФГОС-кафедра'!$G$3:$H$52,2,0),VLOOKUP(F165,'[1]Науч.спец-ФГОС-кафедра'!$A$3:$H$52,8,0)),"")</f>
        <v/>
      </c>
      <c r="Z165" s="18">
        <v>20</v>
      </c>
      <c r="AA165" s="12" t="str">
        <f>IF(B165="ФГОС 3++",VLOOKUP(F165,'[1]Справочник ФГОС ВО'!$C$2:$K$126,9,0),"")</f>
        <v>Добавлена</v>
      </c>
      <c r="AB165" s="20"/>
      <c r="AC165" s="6" t="str">
        <f>IF(AND(G165="асп",B165="ФГОС ВО"),VLOOKUP(K165,'[1]Науч.спец-ФГОС-кафедра'!$F$2:$S$52,14,0),"")</f>
        <v/>
      </c>
      <c r="AD165" s="14">
        <f t="shared" si="17"/>
        <v>2028</v>
      </c>
      <c r="AE165" s="14" t="s">
        <v>78</v>
      </c>
      <c r="AF165" s="6"/>
    </row>
    <row r="166" spans="1:32">
      <c r="A166" s="5" t="str">
        <f t="shared" si="12"/>
        <v>21.00.00</v>
      </c>
      <c r="B166" s="6" t="s">
        <v>32</v>
      </c>
      <c r="C166" s="7" t="str">
        <f t="shared" si="13"/>
        <v/>
      </c>
      <c r="D166" s="8" t="str">
        <f t="shared" si="14"/>
        <v/>
      </c>
      <c r="E166" s="9">
        <f>IFERROR(VLOOKUP(F166,'[1]ФГОС ВПО-ФГОС ВО'!$A$2:$C$111,3,0),IF(B166="ФГОС ВО",VLOOKUP([1]Группы!K166,'[1]Науч.спец-ФГОС-кафедра'!$F$3:$G$52,2,0),VLOOKUP(J166,'[1]Науч.спец-ФГОС-кафедра'!$B$3:$G$52,6,0)))</f>
        <v>130400</v>
      </c>
      <c r="F166" s="6" t="s">
        <v>171</v>
      </c>
      <c r="G166" s="6" t="s">
        <v>64</v>
      </c>
      <c r="H166" s="6" t="s">
        <v>406</v>
      </c>
      <c r="I166" s="6" t="s">
        <v>406</v>
      </c>
      <c r="J166" s="13" t="str">
        <f>IF(B166="ФГТ",VLOOKUP(F166,'[1]Науч.спец-ФГОС-кафедра'!$A$1:$B$52,2,0),VLOOKUP(F166,'[1]ФГОС ВПО-ФГОС ВО'!$A$2:$B$129,2,0))</f>
        <v>Горное дело</v>
      </c>
      <c r="K166" s="53" t="s">
        <v>178</v>
      </c>
      <c r="L166" s="14">
        <v>2022</v>
      </c>
      <c r="M166" s="14">
        <f t="shared" ca="1" si="15"/>
        <v>3</v>
      </c>
      <c r="N166" s="2" t="str">
        <f>VLOOKUP(P166,[1]Кафедры!$A$2:$E$587,5,0)</f>
        <v>ИГДиТ</v>
      </c>
      <c r="O166" s="2" t="s">
        <v>55</v>
      </c>
      <c r="P166" s="14">
        <v>26</v>
      </c>
      <c r="Q166" s="2" t="str">
        <f>VLOOKUP(P166,[1]Кафедры!$A$2:$D$587,3,0)</f>
        <v>ГМДиОПИ</v>
      </c>
      <c r="R166" s="2" t="str">
        <f>VLOOKUP(P166,[1]Кафедры!$A$2:$D$587,4,0)</f>
        <v>Гришин И.А.</v>
      </c>
      <c r="S166" s="6" t="s">
        <v>73</v>
      </c>
      <c r="T166" s="6"/>
      <c r="U166" s="2"/>
      <c r="V166" s="17">
        <v>44835</v>
      </c>
      <c r="W166" s="2" t="s">
        <v>174</v>
      </c>
      <c r="X166" s="17">
        <f t="shared" si="16"/>
        <v>47177</v>
      </c>
      <c r="Y166" s="2" t="str">
        <f>IFERROR(IF(B166="ФГОС ВО",VLOOKUP(E166,'[1]Науч.спец-ФГОС-кафедра'!$G$3:$H$52,2,0),VLOOKUP(F166,'[1]Науч.спец-ФГОС-кафедра'!$A$3:$H$52,8,0)),"")</f>
        <v/>
      </c>
      <c r="Z166" s="18">
        <v>23</v>
      </c>
      <c r="AA166" s="12" t="str">
        <f>IF(B166="ФГОС 3++",VLOOKUP(F166,'[1]Справочник ФГОС ВО'!$C$2:$K$126,9,0),"")</f>
        <v>Добавлена</v>
      </c>
      <c r="AB166" s="20"/>
      <c r="AC166" s="6" t="str">
        <f>IF(AND(G166="асп",B166="ФГОС ВО"),VLOOKUP(K166,'[1]Науч.спец-ФГОС-кафедра'!$F$2:$S$52,14,0),"")</f>
        <v/>
      </c>
      <c r="AD166" s="14">
        <f t="shared" si="17"/>
        <v>2029</v>
      </c>
      <c r="AE166" s="14" t="s">
        <v>78</v>
      </c>
      <c r="AF166" s="6"/>
    </row>
    <row r="167" spans="1:32" ht="13.9" customHeight="1">
      <c r="A167" s="5" t="str">
        <f t="shared" si="12"/>
        <v>21.00.00</v>
      </c>
      <c r="B167" s="6" t="s">
        <v>32</v>
      </c>
      <c r="C167" s="7" t="str">
        <f t="shared" si="13"/>
        <v/>
      </c>
      <c r="D167" s="8" t="str">
        <f t="shared" si="14"/>
        <v/>
      </c>
      <c r="E167" s="9">
        <f>IFERROR(VLOOKUP(F167,'[1]ФГОС ВПО-ФГОС ВО'!$A$2:$C$111,3,0),IF(B167="ФГОС ВО",VLOOKUP([1]Группы!K167,'[1]Науч.спец-ФГОС-кафедра'!$F$3:$G$52,2,0),VLOOKUP(J167,'[1]Науч.спец-ФГОС-кафедра'!$B$3:$G$52,6,0)))</f>
        <v>130400</v>
      </c>
      <c r="F167" s="6" t="s">
        <v>171</v>
      </c>
      <c r="G167" s="6" t="s">
        <v>64</v>
      </c>
      <c r="H167" s="6" t="s">
        <v>407</v>
      </c>
      <c r="I167" s="6" t="s">
        <v>407</v>
      </c>
      <c r="J167" s="13" t="str">
        <f>IF(B167="ФГТ",VLOOKUP(F167,'[1]Науч.спец-ФГОС-кафедра'!$A$1:$B$52,2,0),VLOOKUP(F167,'[1]ФГОС ВПО-ФГОС ВО'!$A$2:$B$129,2,0))</f>
        <v>Горное дело</v>
      </c>
      <c r="K167" s="53" t="s">
        <v>178</v>
      </c>
      <c r="L167" s="14">
        <v>2022</v>
      </c>
      <c r="M167" s="14">
        <f t="shared" ca="1" si="15"/>
        <v>3</v>
      </c>
      <c r="N167" s="2" t="str">
        <f>VLOOKUP(P167,[1]Кафедры!$A$2:$E$587,5,0)</f>
        <v>ИГДиТ</v>
      </c>
      <c r="O167" s="2" t="s">
        <v>183</v>
      </c>
      <c r="P167" s="14">
        <v>26</v>
      </c>
      <c r="Q167" s="2" t="str">
        <f>VLOOKUP(P167,[1]Кафедры!$A$2:$D$587,3,0)</f>
        <v>ГМДиОПИ</v>
      </c>
      <c r="R167" s="2" t="str">
        <f>VLOOKUP(P167,[1]Кафедры!$A$2:$D$587,4,0)</f>
        <v>Гришин И.А.</v>
      </c>
      <c r="S167" s="6" t="s">
        <v>38</v>
      </c>
      <c r="T167" s="6"/>
      <c r="U167" s="2"/>
      <c r="V167" s="17">
        <v>44805</v>
      </c>
      <c r="W167" s="2" t="s">
        <v>99</v>
      </c>
      <c r="X167" s="17">
        <f t="shared" si="16"/>
        <v>46812</v>
      </c>
      <c r="Y167" s="2" t="str">
        <f>IFERROR(IF(B167="ФГОС ВО",VLOOKUP(E167,'[1]Науч.спец-ФГОС-кафедра'!$G$3:$H$52,2,0),VLOOKUP(F167,'[1]Науч.спец-ФГОС-кафедра'!$A$3:$H$52,8,0)),"")</f>
        <v/>
      </c>
      <c r="Z167" s="18">
        <v>15</v>
      </c>
      <c r="AA167" s="12" t="str">
        <f>IF(B167="ФГОС 3++",VLOOKUP(F167,'[1]Справочник ФГОС ВО'!$C$2:$K$126,9,0),"")</f>
        <v>Добавлена</v>
      </c>
      <c r="AB167" s="20"/>
      <c r="AC167" s="6" t="str">
        <f>IF(AND(G167="асп",B167="ФГОС ВО"),VLOOKUP(K167,'[1]Науч.спец-ФГОС-кафедра'!$F$2:$S$52,14,0),"")</f>
        <v/>
      </c>
      <c r="AD167" s="14">
        <f t="shared" si="17"/>
        <v>2028</v>
      </c>
      <c r="AE167" s="14" t="s">
        <v>78</v>
      </c>
      <c r="AF167" s="6"/>
    </row>
    <row r="168" spans="1:32" ht="25.5" customHeight="1">
      <c r="A168" s="5" t="str">
        <f t="shared" si="12"/>
        <v>21.00.00</v>
      </c>
      <c r="B168" s="6" t="s">
        <v>32</v>
      </c>
      <c r="C168" s="7" t="str">
        <f t="shared" si="13"/>
        <v/>
      </c>
      <c r="D168" s="8" t="str">
        <f t="shared" si="14"/>
        <v/>
      </c>
      <c r="E168" s="9">
        <f>IFERROR(VLOOKUP(F168,'[1]ФГОС ВПО-ФГОС ВО'!$A$2:$C$111,3,0),IF(B168="ФГОС ВО",VLOOKUP([1]Группы!K168,'[1]Науч.спец-ФГОС-кафедра'!$F$3:$G$52,2,0),VLOOKUP(J168,'[1]Науч.спец-ФГОС-кафедра'!$B$3:$G$52,6,0)))</f>
        <v>130400</v>
      </c>
      <c r="F168" s="6" t="s">
        <v>171</v>
      </c>
      <c r="G168" s="6" t="s">
        <v>64</v>
      </c>
      <c r="H168" s="29" t="s">
        <v>408</v>
      </c>
      <c r="I168" s="6" t="s">
        <v>409</v>
      </c>
      <c r="J168" s="13" t="str">
        <f>IF(B168="ФГТ",VLOOKUP(F168,'[1]Науч.спец-ФГОС-кафедра'!$A$1:$B$52,2,0),VLOOKUP(F168,'[1]ФГОС ВПО-ФГОС ВО'!$A$2:$B$129,2,0))</f>
        <v>Горное дело</v>
      </c>
      <c r="K168" s="53" t="s">
        <v>180</v>
      </c>
      <c r="L168" s="14">
        <v>2022</v>
      </c>
      <c r="M168" s="14">
        <f t="shared" ca="1" si="15"/>
        <v>3</v>
      </c>
      <c r="N168" s="2" t="str">
        <f>VLOOKUP(P168,[1]Кафедры!$A$2:$E$587,5,0)</f>
        <v>ИГДиТ</v>
      </c>
      <c r="O168" s="2" t="s">
        <v>55</v>
      </c>
      <c r="P168" s="14">
        <v>34</v>
      </c>
      <c r="Q168" s="2" t="str">
        <f>VLOOKUP(P168,[1]Кафедры!$A$2:$D$587,3,0)</f>
        <v>РМПИ</v>
      </c>
      <c r="R168" s="2" t="str">
        <f>VLOOKUP(P168,[1]Кафедры!$A$2:$D$587,4,0)</f>
        <v>Гавришев С.Е.</v>
      </c>
      <c r="S168" s="6" t="s">
        <v>73</v>
      </c>
      <c r="T168" s="6"/>
      <c r="U168" s="2"/>
      <c r="V168" s="17">
        <v>44835</v>
      </c>
      <c r="W168" s="2" t="s">
        <v>174</v>
      </c>
      <c r="X168" s="17">
        <f t="shared" si="16"/>
        <v>47177</v>
      </c>
      <c r="Y168" s="2" t="str">
        <f>IFERROR(IF(B168="ФГОС ВО",VLOOKUP(E168,'[1]Науч.спец-ФГОС-кафедра'!$G$3:$H$52,2,0),VLOOKUP(F168,'[1]Науч.спец-ФГОС-кафедра'!$A$3:$H$52,8,0)),"")</f>
        <v/>
      </c>
      <c r="Z168" s="18">
        <v>37</v>
      </c>
      <c r="AA168" s="12" t="str">
        <f>IF(B168="ФГОС 3++",VLOOKUP(F168,'[1]Справочник ФГОС ВО'!$C$2:$K$126,9,0),"")</f>
        <v>Добавлена</v>
      </c>
      <c r="AB168" s="20"/>
      <c r="AC168" s="6" t="str">
        <f>IF(AND(G168="асп",B168="ФГОС ВО"),VLOOKUP(K168,'[1]Науч.спец-ФГОС-кафедра'!$F$2:$S$52,14,0),"")</f>
        <v/>
      </c>
      <c r="AD168" s="14">
        <f t="shared" si="17"/>
        <v>2029</v>
      </c>
      <c r="AE168" s="14" t="s">
        <v>78</v>
      </c>
      <c r="AF168" s="6"/>
    </row>
    <row r="169" spans="1:32" ht="25.5">
      <c r="A169" s="5" t="str">
        <f t="shared" si="12"/>
        <v>21.00.00</v>
      </c>
      <c r="B169" s="6" t="s">
        <v>32</v>
      </c>
      <c r="C169" s="7" t="str">
        <f t="shared" si="13"/>
        <v/>
      </c>
      <c r="D169" s="8" t="str">
        <f t="shared" si="14"/>
        <v/>
      </c>
      <c r="E169" s="9">
        <f>IFERROR(VLOOKUP(F169,'[1]ФГОС ВПО-ФГОС ВО'!$A$2:$C$111,3,0),IF(B169="ФГОС ВО",VLOOKUP([1]Группы!K169,'[1]Науч.спец-ФГОС-кафедра'!$F$3:$G$52,2,0),VLOOKUP(J169,'[1]Науч.спец-ФГОС-кафедра'!$B$3:$G$52,6,0)))</f>
        <v>130400</v>
      </c>
      <c r="F169" s="6" t="s">
        <v>171</v>
      </c>
      <c r="G169" s="6" t="s">
        <v>64</v>
      </c>
      <c r="H169" s="6" t="s">
        <v>410</v>
      </c>
      <c r="I169" s="6" t="s">
        <v>410</v>
      </c>
      <c r="J169" s="13" t="str">
        <f>IF(B169="ФГТ",VLOOKUP(F169,'[1]Науч.спец-ФГОС-кафедра'!$A$1:$B$52,2,0),VLOOKUP(F169,'[1]ФГОС ВПО-ФГОС ВО'!$A$2:$B$129,2,0))</f>
        <v>Горное дело</v>
      </c>
      <c r="K169" s="53" t="s">
        <v>180</v>
      </c>
      <c r="L169" s="14">
        <v>2022</v>
      </c>
      <c r="M169" s="14">
        <f t="shared" ca="1" si="15"/>
        <v>3</v>
      </c>
      <c r="N169" s="2" t="str">
        <f>VLOOKUP(P169,[1]Кафедры!$A$2:$E$587,5,0)</f>
        <v>ИГДиТ</v>
      </c>
      <c r="O169" s="2" t="s">
        <v>183</v>
      </c>
      <c r="P169" s="14">
        <v>34</v>
      </c>
      <c r="Q169" s="2" t="str">
        <f>VLOOKUP(P169,[1]Кафедры!$A$2:$D$587,3,0)</f>
        <v>РМПИ</v>
      </c>
      <c r="R169" s="2" t="str">
        <f>VLOOKUP(P169,[1]Кафедры!$A$2:$D$587,4,0)</f>
        <v>Гавришев С.Е.</v>
      </c>
      <c r="S169" s="6" t="s">
        <v>38</v>
      </c>
      <c r="T169" s="6"/>
      <c r="U169" s="2"/>
      <c r="V169" s="17">
        <v>44805</v>
      </c>
      <c r="W169" s="2" t="s">
        <v>99</v>
      </c>
      <c r="X169" s="17">
        <f t="shared" si="16"/>
        <v>46812</v>
      </c>
      <c r="Y169" s="2" t="str">
        <f>IFERROR(IF(B169="ФГОС ВО",VLOOKUP(E169,'[1]Науч.спец-ФГОС-кафедра'!$G$3:$H$52,2,0),VLOOKUP(F169,'[1]Науч.спец-ФГОС-кафедра'!$A$3:$H$52,8,0)),"")</f>
        <v/>
      </c>
      <c r="Z169" s="18">
        <v>16</v>
      </c>
      <c r="AA169" s="12" t="str">
        <f>IF(B169="ФГОС 3++",VLOOKUP(F169,'[1]Справочник ФГОС ВО'!$C$2:$K$126,9,0),"")</f>
        <v>Добавлена</v>
      </c>
      <c r="AB169" s="20"/>
      <c r="AC169" s="6" t="str">
        <f>IF(AND(G169="асп",B169="ФГОС ВО"),VLOOKUP(K169,'[1]Науч.спец-ФГОС-кафедра'!$F$2:$S$52,14,0),"")</f>
        <v/>
      </c>
      <c r="AD169" s="14">
        <f t="shared" si="17"/>
        <v>2028</v>
      </c>
      <c r="AE169" s="14" t="s">
        <v>78</v>
      </c>
      <c r="AF169" s="6"/>
    </row>
    <row r="170" spans="1:32" ht="21" customHeight="1">
      <c r="A170" s="5" t="str">
        <f t="shared" si="12"/>
        <v>21.00.00</v>
      </c>
      <c r="B170" s="6" t="s">
        <v>32</v>
      </c>
      <c r="C170" s="7" t="str">
        <f t="shared" si="13"/>
        <v/>
      </c>
      <c r="D170" s="8" t="str">
        <f t="shared" si="14"/>
        <v/>
      </c>
      <c r="E170" s="9">
        <f>IFERROR(VLOOKUP(F170,'[1]ФГОС ВПО-ФГОС ВО'!$A$2:$C$111,3,0),IF(B170="ФГОС ВО",VLOOKUP([1]Группы!K170,'[1]Науч.спец-ФГОС-кафедра'!$F$3:$G$52,2,0),VLOOKUP(J170,'[1]Науч.спец-ФГОС-кафедра'!$B$3:$G$52,6,0)))</f>
        <v>130400</v>
      </c>
      <c r="F170" s="6" t="s">
        <v>171</v>
      </c>
      <c r="G170" s="6" t="s">
        <v>64</v>
      </c>
      <c r="H170" s="6" t="s">
        <v>411</v>
      </c>
      <c r="I170" s="6" t="s">
        <v>411</v>
      </c>
      <c r="J170" s="13" t="str">
        <f>IF(B170="ФГТ",VLOOKUP(F170,'[1]Науч.спец-ФГОС-кафедра'!$A$1:$B$52,2,0),VLOOKUP(F170,'[1]ФГОС ВПО-ФГОС ВО'!$A$2:$B$129,2,0))</f>
        <v>Горное дело</v>
      </c>
      <c r="K170" s="53" t="s">
        <v>188</v>
      </c>
      <c r="L170" s="14">
        <v>2022</v>
      </c>
      <c r="M170" s="14">
        <f t="shared" ca="1" si="15"/>
        <v>3</v>
      </c>
      <c r="N170" s="2" t="str">
        <f>VLOOKUP(P170,[1]Кафедры!$A$2:$E$587,5,0)</f>
        <v>ИГДиТ</v>
      </c>
      <c r="O170" s="2" t="s">
        <v>55</v>
      </c>
      <c r="P170" s="14">
        <v>34</v>
      </c>
      <c r="Q170" s="2" t="str">
        <f>VLOOKUP(P170,[1]Кафедры!$A$2:$D$587,3,0)</f>
        <v>РМПИ</v>
      </c>
      <c r="R170" s="2" t="str">
        <f>VLOOKUP(P170,[1]Кафедры!$A$2:$D$587,4,0)</f>
        <v>Гавришев С.Е.</v>
      </c>
      <c r="S170" s="6" t="s">
        <v>73</v>
      </c>
      <c r="T170" s="6"/>
      <c r="U170" s="2"/>
      <c r="V170" s="17">
        <v>44835</v>
      </c>
      <c r="W170" s="2" t="s">
        <v>174</v>
      </c>
      <c r="X170" s="17">
        <f t="shared" si="16"/>
        <v>47177</v>
      </c>
      <c r="Y170" s="2" t="str">
        <f>IFERROR(IF(B170="ФГОС ВО",VLOOKUP(E170,'[1]Науч.спец-ФГОС-кафедра'!$G$3:$H$52,2,0),VLOOKUP(F170,'[1]Науч.спец-ФГОС-кафедра'!$A$3:$H$52,8,0)),"")</f>
        <v/>
      </c>
      <c r="Z170" s="18">
        <v>7</v>
      </c>
      <c r="AA170" s="12" t="str">
        <f>IF(B170="ФГОС 3++",VLOOKUP(F170,'[1]Справочник ФГОС ВО'!$C$2:$K$126,9,0),"")</f>
        <v>Добавлена</v>
      </c>
      <c r="AB170" s="20"/>
      <c r="AC170" s="6" t="str">
        <f>IF(AND(G170="асп",B170="ФГОС ВО"),VLOOKUP(K170,'[1]Науч.спец-ФГОС-кафедра'!$F$2:$S$52,14,0),"")</f>
        <v/>
      </c>
      <c r="AD170" s="14">
        <f t="shared" si="17"/>
        <v>2029</v>
      </c>
      <c r="AE170" s="14" t="s">
        <v>78</v>
      </c>
      <c r="AF170" s="6"/>
    </row>
    <row r="171" spans="1:32" ht="13.9" customHeight="1">
      <c r="A171" s="5" t="str">
        <f t="shared" si="12"/>
        <v>21.00.00</v>
      </c>
      <c r="B171" s="6" t="s">
        <v>32</v>
      </c>
      <c r="C171" s="7" t="str">
        <f t="shared" si="13"/>
        <v/>
      </c>
      <c r="D171" s="8" t="str">
        <f t="shared" si="14"/>
        <v/>
      </c>
      <c r="E171" s="9">
        <f>IFERROR(VLOOKUP(F171,'[1]ФГОС ВПО-ФГОС ВО'!$A$2:$C$111,3,0),IF(B171="ФГОС ВО",VLOOKUP([1]Группы!K171,'[1]Науч.спец-ФГОС-кафедра'!$F$3:$G$52,2,0),VLOOKUP(J171,'[1]Науч.спец-ФГОС-кафедра'!$B$3:$G$52,6,0)))</f>
        <v>130400</v>
      </c>
      <c r="F171" s="6" t="s">
        <v>171</v>
      </c>
      <c r="G171" s="6" t="s">
        <v>64</v>
      </c>
      <c r="H171" s="6" t="s">
        <v>412</v>
      </c>
      <c r="I171" s="6" t="s">
        <v>412</v>
      </c>
      <c r="J171" s="13" t="str">
        <f>IF(B171="ФГТ",VLOOKUP(F171,'[1]Науч.спец-ФГОС-кафедра'!$A$1:$B$52,2,0),VLOOKUP(F171,'[1]ФГОС ВПО-ФГОС ВО'!$A$2:$B$129,2,0))</f>
        <v>Горное дело</v>
      </c>
      <c r="K171" s="53" t="s">
        <v>188</v>
      </c>
      <c r="L171" s="14">
        <v>2022</v>
      </c>
      <c r="M171" s="14">
        <f t="shared" ca="1" si="15"/>
        <v>3</v>
      </c>
      <c r="N171" s="2" t="str">
        <f>VLOOKUP(P171,[1]Кафедры!$A$2:$E$587,5,0)</f>
        <v>ИГДиТ</v>
      </c>
      <c r="O171" s="2" t="s">
        <v>183</v>
      </c>
      <c r="P171" s="14">
        <v>34</v>
      </c>
      <c r="Q171" s="2" t="str">
        <f>VLOOKUP(P171,[1]Кафедры!$A$2:$D$587,3,0)</f>
        <v>РМПИ</v>
      </c>
      <c r="R171" s="2" t="str">
        <f>VLOOKUP(P171,[1]Кафедры!$A$2:$D$587,4,0)</f>
        <v>Гавришев С.Е.</v>
      </c>
      <c r="S171" s="6" t="s">
        <v>38</v>
      </c>
      <c r="T171" s="6"/>
      <c r="U171" s="2"/>
      <c r="V171" s="17">
        <v>44805</v>
      </c>
      <c r="W171" s="2" t="s">
        <v>99</v>
      </c>
      <c r="X171" s="17">
        <f t="shared" si="16"/>
        <v>46812</v>
      </c>
      <c r="Y171" s="2" t="str">
        <f>IFERROR(IF(B171="ФГОС ВО",VLOOKUP(E171,'[1]Науч.спец-ФГОС-кафедра'!$G$3:$H$52,2,0),VLOOKUP(F171,'[1]Науч.спец-ФГОС-кафедра'!$A$3:$H$52,8,0)),"")</f>
        <v/>
      </c>
      <c r="Z171" s="18">
        <v>9</v>
      </c>
      <c r="AA171" s="12" t="str">
        <f>IF(B171="ФГОС 3++",VLOOKUP(F171,'[1]Справочник ФГОС ВО'!$C$2:$K$126,9,0),"")</f>
        <v>Добавлена</v>
      </c>
      <c r="AB171" s="20"/>
      <c r="AC171" s="6" t="str">
        <f>IF(AND(G171="асп",B171="ФГОС ВО"),VLOOKUP(K171,'[1]Науч.спец-ФГОС-кафедра'!$F$2:$S$52,14,0),"")</f>
        <v/>
      </c>
      <c r="AD171" s="14">
        <f t="shared" si="17"/>
        <v>2028</v>
      </c>
      <c r="AE171" s="14" t="s">
        <v>78</v>
      </c>
      <c r="AF171" s="6"/>
    </row>
    <row r="172" spans="1:32" ht="13.9" customHeight="1">
      <c r="A172" s="5" t="str">
        <f t="shared" si="12"/>
        <v>21.00.00</v>
      </c>
      <c r="B172" s="6" t="s">
        <v>32</v>
      </c>
      <c r="C172" s="7" t="str">
        <f t="shared" si="13"/>
        <v/>
      </c>
      <c r="D172" s="8" t="str">
        <f t="shared" si="14"/>
        <v/>
      </c>
      <c r="E172" s="9">
        <f>IFERROR(VLOOKUP(F172,'[1]ФГОС ВПО-ФГОС ВО'!$A$2:$C$111,3,0),IF(B172="ФГОС ВО",VLOOKUP([1]Группы!K172,'[1]Науч.спец-ФГОС-кафедра'!$F$3:$G$52,2,0),VLOOKUP(J172,'[1]Науч.спец-ФГОС-кафедра'!$B$3:$G$52,6,0)))</f>
        <v>130400</v>
      </c>
      <c r="F172" s="6" t="s">
        <v>171</v>
      </c>
      <c r="G172" s="6" t="s">
        <v>64</v>
      </c>
      <c r="H172" s="6" t="s">
        <v>413</v>
      </c>
      <c r="I172" s="6" t="s">
        <v>413</v>
      </c>
      <c r="J172" s="13" t="str">
        <f>IF(B172="ФГТ",VLOOKUP(F172,'[1]Науч.спец-ФГОС-кафедра'!$A$1:$B$52,2,0),VLOOKUP(F172,'[1]ФГОС ВПО-ФГОС ВО'!$A$2:$B$129,2,0))</f>
        <v>Горное дело</v>
      </c>
      <c r="K172" s="53" t="s">
        <v>200</v>
      </c>
      <c r="L172" s="14">
        <v>2022</v>
      </c>
      <c r="M172" s="14">
        <f t="shared" ca="1" si="15"/>
        <v>3</v>
      </c>
      <c r="N172" s="2" t="str">
        <f>VLOOKUP(P172,[1]Кафедры!$A$2:$E$587,5,0)</f>
        <v>ИГДиТ</v>
      </c>
      <c r="O172" s="2" t="s">
        <v>183</v>
      </c>
      <c r="P172" s="14">
        <v>12</v>
      </c>
      <c r="Q172" s="2" t="str">
        <f>VLOOKUP(P172,[1]Кафедры!$A$2:$D$587,3,0)</f>
        <v>ГМиТТК</v>
      </c>
      <c r="R172" s="2" t="str">
        <f>VLOOKUP(P172,[1]Кафедры!$A$2:$D$587,4,0)</f>
        <v>Курочкин А.И.</v>
      </c>
      <c r="S172" s="6" t="s">
        <v>38</v>
      </c>
      <c r="T172" s="6"/>
      <c r="U172" s="2"/>
      <c r="V172" s="17">
        <v>44805</v>
      </c>
      <c r="W172" s="2" t="s">
        <v>99</v>
      </c>
      <c r="X172" s="17">
        <f t="shared" si="16"/>
        <v>46812</v>
      </c>
      <c r="Y172" s="2" t="str">
        <f>IFERROR(IF(B172="ФГОС ВО",VLOOKUP(E172,'[1]Науч.спец-ФГОС-кафедра'!$G$3:$H$52,2,0),VLOOKUP(F172,'[1]Науч.спец-ФГОС-кафедра'!$A$3:$H$52,8,0)),"")</f>
        <v/>
      </c>
      <c r="Z172" s="18">
        <v>19</v>
      </c>
      <c r="AA172" s="12" t="str">
        <f>IF(B172="ФГОС 3++",VLOOKUP(F172,'[1]Справочник ФГОС ВО'!$C$2:$K$126,9,0),"")</f>
        <v>Добавлена</v>
      </c>
      <c r="AB172" s="20"/>
      <c r="AC172" s="6" t="str">
        <f>IF(AND(G172="асп",B172="ФГОС ВО"),VLOOKUP(K172,'[1]Науч.спец-ФГОС-кафедра'!$F$2:$S$52,14,0),"")</f>
        <v/>
      </c>
      <c r="AD172" s="14">
        <f t="shared" si="17"/>
        <v>2028</v>
      </c>
      <c r="AE172" s="14" t="s">
        <v>78</v>
      </c>
      <c r="AF172" s="6"/>
    </row>
    <row r="173" spans="1:32" ht="13.9" customHeight="1">
      <c r="A173" s="5" t="str">
        <f t="shared" si="12"/>
        <v>21.00.00</v>
      </c>
      <c r="B173" s="6" t="s">
        <v>32</v>
      </c>
      <c r="C173" s="7" t="str">
        <f t="shared" si="13"/>
        <v/>
      </c>
      <c r="D173" s="8" t="str">
        <f t="shared" si="14"/>
        <v/>
      </c>
      <c r="E173" s="9">
        <f>IFERROR(VLOOKUP(F173,'[1]ФГОС ВПО-ФГОС ВО'!$A$2:$C$111,3,0),IF(B173="ФГОС ВО",VLOOKUP([1]Группы!K173,'[1]Науч.спец-ФГОС-кафедра'!$F$3:$G$52,2,0),VLOOKUP(J173,'[1]Науч.спец-ФГОС-кафедра'!$B$3:$G$52,6,0)))</f>
        <v>130400</v>
      </c>
      <c r="F173" s="6" t="s">
        <v>171</v>
      </c>
      <c r="G173" s="6" t="s">
        <v>64</v>
      </c>
      <c r="H173" s="6" t="s">
        <v>414</v>
      </c>
      <c r="I173" s="6" t="s">
        <v>414</v>
      </c>
      <c r="J173" s="13" t="str">
        <f>IF(B173="ФГТ",VLOOKUP(F173,'[1]Науч.спец-ФГОС-кафедра'!$A$1:$B$52,2,0),VLOOKUP(F173,'[1]ФГОС ВПО-ФГОС ВО'!$A$2:$B$129,2,0))</f>
        <v>Горное дело</v>
      </c>
      <c r="K173" s="53" t="s">
        <v>173</v>
      </c>
      <c r="L173" s="14">
        <v>2022</v>
      </c>
      <c r="M173" s="14">
        <f t="shared" ca="1" si="15"/>
        <v>3</v>
      </c>
      <c r="N173" s="2" t="str">
        <f>VLOOKUP(P173,[1]Кафедры!$A$2:$E$587,5,0)</f>
        <v>ИГДиТ</v>
      </c>
      <c r="O173" s="2" t="s">
        <v>55</v>
      </c>
      <c r="P173" s="14">
        <v>12</v>
      </c>
      <c r="Q173" s="2" t="str">
        <f>VLOOKUP(P173,[1]Кафедры!$A$2:$D$587,3,0)</f>
        <v>ГМиТТК</v>
      </c>
      <c r="R173" s="2" t="str">
        <f>VLOOKUP(P173,[1]Кафедры!$A$2:$D$587,4,0)</f>
        <v>Курочкин А.И.</v>
      </c>
      <c r="S173" s="6" t="s">
        <v>73</v>
      </c>
      <c r="T173" s="6"/>
      <c r="U173" s="2"/>
      <c r="V173" s="17">
        <v>44835</v>
      </c>
      <c r="W173" s="2" t="s">
        <v>174</v>
      </c>
      <c r="X173" s="17">
        <f t="shared" si="16"/>
        <v>47177</v>
      </c>
      <c r="Y173" s="2" t="str">
        <f>IFERROR(IF(B173="ФГОС ВО",VLOOKUP(E173,'[1]Науч.спец-ФГОС-кафедра'!$G$3:$H$52,2,0),VLOOKUP(F173,'[1]Науч.спец-ФГОС-кафедра'!$A$3:$H$52,8,0)),"")</f>
        <v/>
      </c>
      <c r="Z173" s="18">
        <v>22</v>
      </c>
      <c r="AA173" s="12" t="str">
        <f>IF(B173="ФГОС 3++",VLOOKUP(F173,'[1]Справочник ФГОС ВО'!$C$2:$K$126,9,0),"")</f>
        <v>Добавлена</v>
      </c>
      <c r="AB173" s="20"/>
      <c r="AC173" s="6" t="str">
        <f>IF(AND(G173="асп",B173="ФГОС ВО"),VLOOKUP(K173,'[1]Науч.спец-ФГОС-кафедра'!$F$2:$S$52,14,0),"")</f>
        <v/>
      </c>
      <c r="AD173" s="14">
        <f t="shared" si="17"/>
        <v>2029</v>
      </c>
      <c r="AE173" s="14" t="s">
        <v>78</v>
      </c>
      <c r="AF173" s="6"/>
    </row>
    <row r="174" spans="1:32">
      <c r="A174" s="5" t="str">
        <f t="shared" si="12"/>
        <v>21.00.00</v>
      </c>
      <c r="B174" s="6" t="s">
        <v>32</v>
      </c>
      <c r="C174" s="7" t="str">
        <f t="shared" si="13"/>
        <v/>
      </c>
      <c r="D174" s="8" t="str">
        <f t="shared" si="14"/>
        <v/>
      </c>
      <c r="E174" s="9">
        <f>IFERROR(VLOOKUP(F174,'[1]ФГОС ВПО-ФГОС ВО'!$A$2:$C$111,3,0),IF(B174="ФГОС ВО",VLOOKUP([1]Группы!K174,'[1]Науч.спец-ФГОС-кафедра'!$F$3:$G$52,2,0),VLOOKUP(J174,'[1]Науч.спец-ФГОС-кафедра'!$B$3:$G$52,6,0)))</f>
        <v>130400</v>
      </c>
      <c r="F174" s="6" t="s">
        <v>171</v>
      </c>
      <c r="G174" s="6" t="s">
        <v>64</v>
      </c>
      <c r="H174" s="32" t="s">
        <v>415</v>
      </c>
      <c r="I174" s="6" t="s">
        <v>415</v>
      </c>
      <c r="J174" s="13" t="str">
        <f>IF(B174="ФГТ",VLOOKUP(F174,'[1]Науч.спец-ФГОС-кафедра'!$A$1:$B$52,2,0),VLOOKUP(F174,'[1]ФГОС ВПО-ФГОС ВО'!$A$2:$B$129,2,0))</f>
        <v>Горное дело</v>
      </c>
      <c r="K174" s="53" t="s">
        <v>173</v>
      </c>
      <c r="L174" s="14">
        <v>2022</v>
      </c>
      <c r="M174" s="14">
        <f t="shared" ca="1" si="15"/>
        <v>3</v>
      </c>
      <c r="N174" s="2" t="str">
        <f>VLOOKUP(P174,[1]Кафедры!$A$2:$E$587,5,0)</f>
        <v>ИГДиТ</v>
      </c>
      <c r="O174" s="2" t="s">
        <v>183</v>
      </c>
      <c r="P174" s="14">
        <v>12</v>
      </c>
      <c r="Q174" s="2" t="str">
        <f>VLOOKUP(P174,[1]Кафедры!$A$2:$D$587,3,0)</f>
        <v>ГМиТТК</v>
      </c>
      <c r="R174" s="2" t="str">
        <f>VLOOKUP(P174,[1]Кафедры!$A$2:$D$587,4,0)</f>
        <v>Курочкин А.И.</v>
      </c>
      <c r="S174" s="6" t="s">
        <v>38</v>
      </c>
      <c r="T174" s="6"/>
      <c r="U174" s="2"/>
      <c r="V174" s="17">
        <v>44805</v>
      </c>
      <c r="W174" s="2" t="s">
        <v>99</v>
      </c>
      <c r="X174" s="17">
        <f t="shared" si="16"/>
        <v>46812</v>
      </c>
      <c r="Y174" s="2" t="str">
        <f>IFERROR(IF(B174="ФГОС ВО",VLOOKUP(E174,'[1]Науч.спец-ФГОС-кафедра'!$G$3:$H$52,2,0),VLOOKUP(F174,'[1]Науч.спец-ФГОС-кафедра'!$A$3:$H$52,8,0)),"")</f>
        <v/>
      </c>
      <c r="Z174" s="18">
        <v>17</v>
      </c>
      <c r="AA174" s="12" t="str">
        <f>IF(B174="ФГОС 3++",VLOOKUP(F174,'[1]Справочник ФГОС ВО'!$C$2:$K$126,9,0),"")</f>
        <v>Добавлена</v>
      </c>
      <c r="AB174" s="20"/>
      <c r="AC174" s="6" t="str">
        <f>IF(AND(G174="асп",B174="ФГОС ВО"),VLOOKUP(K174,'[1]Науч.спец-ФГОС-кафедра'!$F$2:$S$52,14,0),"")</f>
        <v/>
      </c>
      <c r="AD174" s="14">
        <f t="shared" si="17"/>
        <v>2028</v>
      </c>
      <c r="AE174" s="14" t="s">
        <v>78</v>
      </c>
      <c r="AF174" s="6"/>
    </row>
    <row r="175" spans="1:32" ht="38.25">
      <c r="A175" s="5" t="str">
        <f t="shared" si="12"/>
        <v>23.00.00</v>
      </c>
      <c r="B175" s="6" t="s">
        <v>32</v>
      </c>
      <c r="C175" s="7" t="str">
        <f t="shared" si="13"/>
        <v/>
      </c>
      <c r="D175" s="8" t="str">
        <f t="shared" si="14"/>
        <v/>
      </c>
      <c r="E175" s="9">
        <f>IFERROR(VLOOKUP(F175,'[1]ФГОС ВПО-ФГОС ВО'!$A$2:$C$111,3,0),IF(B175="ФГОС ВО",VLOOKUP([1]Группы!K175,'[1]Науч.спец-ФГОС-кафедра'!$F$3:$G$52,2,0),VLOOKUP(J175,'[1]Науч.спец-ФГОС-кафедра'!$B$3:$G$52,6,0)))</f>
        <v>190109</v>
      </c>
      <c r="F175" s="6" t="s">
        <v>241</v>
      </c>
      <c r="G175" s="6" t="s">
        <v>64</v>
      </c>
      <c r="H175" s="6" t="s">
        <v>416</v>
      </c>
      <c r="I175" s="32" t="s">
        <v>416</v>
      </c>
      <c r="J175" s="13" t="str">
        <f>IF(B175="ФГТ",VLOOKUP(F175,'[1]Науч.спец-ФГОС-кафедра'!$A$1:$B$52,2,0),VLOOKUP(F175,'[1]ФГОС ВПО-ФГОС ВО'!$A$2:$B$129,2,0))</f>
        <v>Наземные транспортно-технологические средства</v>
      </c>
      <c r="K175" s="54" t="s">
        <v>244</v>
      </c>
      <c r="L175" s="14">
        <v>2022</v>
      </c>
      <c r="M175" s="14">
        <f t="shared" ca="1" si="15"/>
        <v>3</v>
      </c>
      <c r="N175" s="2" t="str">
        <f>VLOOKUP(P175,[1]Кафедры!$A$2:$E$587,5,0)</f>
        <v>ИГДиТ</v>
      </c>
      <c r="O175" s="2" t="s">
        <v>183</v>
      </c>
      <c r="P175" s="14">
        <v>12</v>
      </c>
      <c r="Q175" s="2" t="str">
        <f>VLOOKUP(P175,[1]Кафедры!$A$2:$D$587,3,0)</f>
        <v>ГМиТТК</v>
      </c>
      <c r="R175" s="2" t="str">
        <f>VLOOKUP(P175,[1]Кафедры!$A$2:$D$587,4,0)</f>
        <v>Курочкин А.И.</v>
      </c>
      <c r="S175" s="6" t="s">
        <v>38</v>
      </c>
      <c r="T175" s="6"/>
      <c r="U175" s="2"/>
      <c r="V175" s="17">
        <v>44805</v>
      </c>
      <c r="W175" s="2" t="s">
        <v>49</v>
      </c>
      <c r="X175" s="17">
        <f t="shared" si="16"/>
        <v>46630</v>
      </c>
      <c r="Y175" s="2" t="str">
        <f>IFERROR(IF(B175="ФГОС ВО",VLOOKUP(E175,'[1]Науч.спец-ФГОС-кафедра'!$G$3:$H$52,2,0),VLOOKUP(F175,'[1]Науч.спец-ФГОС-кафедра'!$A$3:$H$52,8,0)),"")</f>
        <v/>
      </c>
      <c r="Z175" s="18">
        <v>20</v>
      </c>
      <c r="AA175" s="12" t="str">
        <f>IF(B175="ФГОС 3++",VLOOKUP(F175,'[1]Справочник ФГОС ВО'!$C$2:$K$126,9,0),"")</f>
        <v>Добавлена</v>
      </c>
      <c r="AB175" s="20"/>
      <c r="AC175" s="6" t="str">
        <f>IF(AND(G175="асп",B175="ФГОС ВО"),VLOOKUP(K175,'[1]Науч.спец-ФГОС-кафедра'!$F$2:$S$52,14,0),"")</f>
        <v/>
      </c>
      <c r="AD175" s="14">
        <f t="shared" si="17"/>
        <v>2027</v>
      </c>
      <c r="AE175" s="14" t="s">
        <v>78</v>
      </c>
      <c r="AF175" s="6"/>
    </row>
    <row r="176" spans="1:32" ht="30">
      <c r="A176" s="5" t="str">
        <f t="shared" si="12"/>
        <v>23.00.00</v>
      </c>
      <c r="B176" s="6" t="s">
        <v>32</v>
      </c>
      <c r="C176" s="7" t="str">
        <f t="shared" si="13"/>
        <v/>
      </c>
      <c r="D176" s="8" t="str">
        <f t="shared" si="14"/>
        <v/>
      </c>
      <c r="E176" s="9">
        <f>IFERROR(VLOOKUP(F176,'[1]ФГОС ВПО-ФГОС ВО'!$A$2:$C$111,3,0),IF(B176="ФГОС ВО",VLOOKUP([1]Группы!K176,'[1]Науч.спец-ФГОС-кафедра'!$F$3:$G$52,2,0),VLOOKUP(J176,'[1]Науч.спец-ФГОС-кафедра'!$B$3:$G$52,6,0)))</f>
        <v>190401</v>
      </c>
      <c r="F176" s="6" t="s">
        <v>248</v>
      </c>
      <c r="G176" s="11" t="s">
        <v>64</v>
      </c>
      <c r="H176" s="6" t="s">
        <v>417</v>
      </c>
      <c r="I176" s="11" t="s">
        <v>417</v>
      </c>
      <c r="J176" s="13" t="str">
        <f>IF(B176="ФГТ",VLOOKUP(F176,'[1]Науч.спец-ФГОС-кафедра'!$A$1:$B$52,2,0),VLOOKUP(F176,'[1]ФГОС ВПО-ФГОС ВО'!$A$2:$B$129,2,0))</f>
        <v>Эксплуатация железных дорог</v>
      </c>
      <c r="K176" s="54" t="s">
        <v>251</v>
      </c>
      <c r="L176" s="14">
        <v>2022</v>
      </c>
      <c r="M176" s="14">
        <f t="shared" ca="1" si="15"/>
        <v>3</v>
      </c>
      <c r="N176" s="2" t="str">
        <f>VLOOKUP(P176,[1]Кафедры!$A$2:$E$587,5,0)</f>
        <v>ИГДиТ</v>
      </c>
      <c r="O176" s="2" t="s">
        <v>55</v>
      </c>
      <c r="P176" s="14">
        <v>44</v>
      </c>
      <c r="Q176" s="2" t="str">
        <f>VLOOKUP(P176,[1]Кафедры!$A$2:$D$587,3,0)</f>
        <v>ЛиУТС</v>
      </c>
      <c r="R176" s="2" t="str">
        <f>VLOOKUP(P176,[1]Кафедры!$A$2:$D$587,4,0)</f>
        <v>Фридрихсон О.В.</v>
      </c>
      <c r="S176" s="6" t="s">
        <v>73</v>
      </c>
      <c r="T176" s="6"/>
      <c r="U176" s="2"/>
      <c r="V176" s="17">
        <v>44835</v>
      </c>
      <c r="W176" s="2" t="s">
        <v>245</v>
      </c>
      <c r="X176" s="17">
        <f t="shared" si="16"/>
        <v>46996</v>
      </c>
      <c r="Y176" s="2" t="str">
        <f>IFERROR(IF(B176="ФГОС ВО",VLOOKUP(E176,'[1]Науч.спец-ФГОС-кафедра'!$G$3:$H$52,2,0),VLOOKUP(F176,'[1]Науч.спец-ФГОС-кафедра'!$A$3:$H$52,8,0)),"")</f>
        <v/>
      </c>
      <c r="Z176" s="18">
        <v>14</v>
      </c>
      <c r="AA176" s="12" t="str">
        <f>IF(B176="ФГОС 3++",VLOOKUP(F176,'[1]Справочник ФГОС ВО'!$C$2:$K$126,9,0),"")</f>
        <v>Актуализировано</v>
      </c>
      <c r="AB176" s="20"/>
      <c r="AC176" s="6" t="str">
        <f>IF(AND(G176="асп",B176="ФГОС ВО"),VLOOKUP(K176,'[1]Науч.спец-ФГОС-кафедра'!$F$2:$S$52,14,0),"")</f>
        <v/>
      </c>
      <c r="AD176" s="14">
        <f t="shared" si="17"/>
        <v>2028</v>
      </c>
      <c r="AE176" s="14" t="s">
        <v>78</v>
      </c>
      <c r="AF176" s="6"/>
    </row>
    <row r="177" spans="1:32" ht="30">
      <c r="A177" s="5" t="str">
        <f t="shared" si="12"/>
        <v>23.00.00</v>
      </c>
      <c r="B177" s="6" t="s">
        <v>32</v>
      </c>
      <c r="C177" s="7" t="str">
        <f t="shared" si="13"/>
        <v/>
      </c>
      <c r="D177" s="8" t="str">
        <f t="shared" si="14"/>
        <v/>
      </c>
      <c r="E177" s="9">
        <f>IFERROR(VLOOKUP(F177,'[1]ФГОС ВПО-ФГОС ВО'!$A$2:$C$111,3,0),IF(B177="ФГОС ВО",VLOOKUP([1]Группы!K177,'[1]Науч.спец-ФГОС-кафедра'!$F$3:$G$52,2,0),VLOOKUP(J177,'[1]Науч.спец-ФГОС-кафедра'!$B$3:$G$52,6,0)))</f>
        <v>190401</v>
      </c>
      <c r="F177" s="6" t="s">
        <v>248</v>
      </c>
      <c r="G177" s="6" t="s">
        <v>64</v>
      </c>
      <c r="H177" s="32" t="s">
        <v>418</v>
      </c>
      <c r="I177" s="6" t="s">
        <v>418</v>
      </c>
      <c r="J177" s="13" t="str">
        <f>IF(B177="ФГТ",VLOOKUP(F177,'[1]Науч.спец-ФГОС-кафедра'!$A$1:$B$52,2,0),VLOOKUP(F177,'[1]ФГОС ВПО-ФГОС ВО'!$A$2:$B$129,2,0))</f>
        <v>Эксплуатация железных дорог</v>
      </c>
      <c r="K177" s="54" t="s">
        <v>251</v>
      </c>
      <c r="L177" s="14">
        <v>2022</v>
      </c>
      <c r="M177" s="14">
        <f t="shared" ca="1" si="15"/>
        <v>3</v>
      </c>
      <c r="N177" s="2" t="str">
        <f>VLOOKUP(P177,[1]Кафедры!$A$2:$E$587,5,0)</f>
        <v>ИГДиТ</v>
      </c>
      <c r="O177" s="2" t="s">
        <v>183</v>
      </c>
      <c r="P177" s="14">
        <v>44</v>
      </c>
      <c r="Q177" s="2" t="str">
        <f>VLOOKUP(P177,[1]Кафедры!$A$2:$D$587,3,0)</f>
        <v>ЛиУТС</v>
      </c>
      <c r="R177" s="2" t="str">
        <f>VLOOKUP(P177,[1]Кафедры!$A$2:$D$587,4,0)</f>
        <v>Фридрихсон О.В.</v>
      </c>
      <c r="S177" s="6" t="s">
        <v>38</v>
      </c>
      <c r="T177" s="6"/>
      <c r="U177" s="2"/>
      <c r="V177" s="17">
        <v>44805</v>
      </c>
      <c r="W177" s="2" t="s">
        <v>49</v>
      </c>
      <c r="X177" s="17">
        <f t="shared" si="16"/>
        <v>46630</v>
      </c>
      <c r="Y177" s="2" t="str">
        <f>IFERROR(IF(B177="ФГОС ВО",VLOOKUP(E177,'[1]Науч.спец-ФГОС-кафедра'!$G$3:$H$52,2,0),VLOOKUP(F177,'[1]Науч.спец-ФГОС-кафедра'!$A$3:$H$52,8,0)),"")</f>
        <v/>
      </c>
      <c r="Z177" s="18">
        <v>22</v>
      </c>
      <c r="AA177" s="12" t="str">
        <f>IF(B177="ФГОС 3++",VLOOKUP(F177,'[1]Справочник ФГОС ВО'!$C$2:$K$126,9,0),"")</f>
        <v>Актуализировано</v>
      </c>
      <c r="AB177" s="20"/>
      <c r="AC177" s="6" t="str">
        <f>IF(AND(G177="асп",B177="ФГОС ВО"),VLOOKUP(K177,'[1]Науч.спец-ФГОС-кафедра'!$F$2:$S$52,14,0),"")</f>
        <v/>
      </c>
      <c r="AD177" s="14">
        <f t="shared" si="17"/>
        <v>2027</v>
      </c>
      <c r="AE177" s="14" t="s">
        <v>78</v>
      </c>
      <c r="AF177" s="6"/>
    </row>
    <row r="178" spans="1:32">
      <c r="A178" s="5" t="str">
        <f t="shared" si="12"/>
        <v>37.00.00</v>
      </c>
      <c r="B178" s="6" t="s">
        <v>32</v>
      </c>
      <c r="C178" s="7" t="str">
        <f t="shared" si="13"/>
        <v/>
      </c>
      <c r="D178" s="8" t="str">
        <f t="shared" si="14"/>
        <v/>
      </c>
      <c r="E178" s="9" t="str">
        <f>IFERROR(VLOOKUP(F178,'[1]ФГОС ВПО-ФГОС ВО'!$A$2:$C$111,3,0),IF(B178="ФГОС ВО",VLOOKUP([1]Группы!K178,'[1]Науч.спец-ФГОС-кафедра'!$F$3:$G$52,2,0),VLOOKUP(J178,'[1]Науч.спец-ФГОС-кафедра'!$B$3:$G$52,6,0)))</f>
        <v>030301</v>
      </c>
      <c r="F178" s="6" t="s">
        <v>279</v>
      </c>
      <c r="G178" s="6" t="s">
        <v>64</v>
      </c>
      <c r="H178" s="6" t="s">
        <v>419</v>
      </c>
      <c r="I178" s="6" t="s">
        <v>419</v>
      </c>
      <c r="J178" s="13" t="str">
        <f>IF(B178="ФГТ",VLOOKUP(F178,'[1]Науч.спец-ФГОС-кафедра'!$A$1:$B$52,2,0),VLOOKUP(F178,'[1]ФГОС ВПО-ФГОС ВО'!$A$2:$B$129,2,0))</f>
        <v>Психология служебной деятельности</v>
      </c>
      <c r="K178" s="54" t="s">
        <v>420</v>
      </c>
      <c r="L178" s="14">
        <v>2022</v>
      </c>
      <c r="M178" s="14">
        <f t="shared" ca="1" si="15"/>
        <v>3</v>
      </c>
      <c r="N178" s="2" t="str">
        <f>VLOOKUP(P178,[1]Кафедры!$A$2:$E$587,5,0)</f>
        <v>ИГО</v>
      </c>
      <c r="O178" s="2" t="s">
        <v>282</v>
      </c>
      <c r="P178" s="14">
        <v>46</v>
      </c>
      <c r="Q178" s="2" t="str">
        <f>VLOOKUP(P178,[1]Кафедры!$A$2:$D$587,3,0)</f>
        <v>Психологии</v>
      </c>
      <c r="R178" s="2" t="str">
        <f>VLOOKUP(P178,[1]Кафедры!$A$2:$D$587,4,0)</f>
        <v>Степанова О.П.</v>
      </c>
      <c r="S178" s="6" t="s">
        <v>38</v>
      </c>
      <c r="T178" s="6"/>
      <c r="U178" s="2"/>
      <c r="V178" s="17">
        <v>44805</v>
      </c>
      <c r="W178" s="2" t="s">
        <v>49</v>
      </c>
      <c r="X178" s="17">
        <f t="shared" si="16"/>
        <v>46630</v>
      </c>
      <c r="Y178" s="2" t="str">
        <f>IFERROR(IF(B178="ФГОС ВО",VLOOKUP(E178,'[1]Науч.спец-ФГОС-кафедра'!$G$3:$H$52,2,0),VLOOKUP(F178,'[1]Науч.спец-ФГОС-кафедра'!$A$3:$H$52,8,0)),"")</f>
        <v/>
      </c>
      <c r="Z178" s="18">
        <v>16</v>
      </c>
      <c r="AA178" s="12" t="str">
        <f>IF(B178="ФГОС 3++",VLOOKUP(F178,'[1]Справочник ФГОС ВО'!$C$2:$K$126,9,0),"")</f>
        <v>Добавлена</v>
      </c>
      <c r="AB178" s="20"/>
      <c r="AC178" s="6" t="str">
        <f>IF(AND(G178="асп",B178="ФГОС ВО"),VLOOKUP(K178,'[1]Науч.спец-ФГОС-кафедра'!$F$2:$S$52,14,0),"")</f>
        <v/>
      </c>
      <c r="AD178" s="14">
        <f t="shared" si="17"/>
        <v>2027</v>
      </c>
      <c r="AE178" s="14"/>
      <c r="AF178" s="6"/>
    </row>
    <row r="179" spans="1:32" ht="27.6" customHeight="1">
      <c r="A179" s="5" t="str">
        <f t="shared" si="12"/>
        <v>45.00.00</v>
      </c>
      <c r="B179" s="6" t="s">
        <v>32</v>
      </c>
      <c r="C179" s="7" t="str">
        <f t="shared" si="13"/>
        <v/>
      </c>
      <c r="D179" s="8" t="str">
        <f t="shared" si="14"/>
        <v/>
      </c>
      <c r="E179" s="9" t="str">
        <f>IFERROR(VLOOKUP(F179,'[1]ФГОС ВПО-ФГОС ВО'!$A$2:$C$111,3,0),IF(B179="ФГОС ВО",VLOOKUP([1]Группы!K179,'[1]Науч.спец-ФГОС-кафедра'!$F$3:$G$52,2,0),VLOOKUP(J179,'[1]Науч.спец-ФГОС-кафедра'!$B$3:$G$52,6,0)))</f>
        <v>035701</v>
      </c>
      <c r="F179" s="10" t="s">
        <v>388</v>
      </c>
      <c r="G179" s="11" t="s">
        <v>64</v>
      </c>
      <c r="H179" s="12" t="s">
        <v>421</v>
      </c>
      <c r="I179" s="12" t="s">
        <v>421</v>
      </c>
      <c r="J179" s="13" t="str">
        <f>IF(B179="ФГТ",VLOOKUP(F179,'[1]Науч.спец-ФГОС-кафедра'!$A$1:$B$52,2,0),VLOOKUP(F179,'[1]ФГОС ВПО-ФГОС ВО'!$A$2:$B$129,2,0))</f>
        <v>Перевод и переводоведение</v>
      </c>
      <c r="K179" s="13" t="s">
        <v>344</v>
      </c>
      <c r="L179" s="2">
        <v>2022</v>
      </c>
      <c r="M179" s="14">
        <f t="shared" ca="1" si="15"/>
        <v>3</v>
      </c>
      <c r="N179" s="2" t="str">
        <f>VLOOKUP(P179,[1]Кафедры!$A$2:$E$587,5,0)</f>
        <v>ИГО</v>
      </c>
      <c r="O179" s="2" t="s">
        <v>282</v>
      </c>
      <c r="P179" s="14">
        <v>48</v>
      </c>
      <c r="Q179" s="2" t="str">
        <f>VLOOKUP(P179,[1]Кафедры!$A$2:$D$587,3,0)</f>
        <v>ЛиП</v>
      </c>
      <c r="R179" s="2" t="str">
        <f>VLOOKUP(P179,[1]Кафедры!$A$2:$D$587,4,0)</f>
        <v>Акашева Т.В.</v>
      </c>
      <c r="S179" s="15" t="s">
        <v>38</v>
      </c>
      <c r="T179" s="2"/>
      <c r="U179" s="2"/>
      <c r="V179" s="17">
        <v>44805</v>
      </c>
      <c r="W179" s="2" t="s">
        <v>49</v>
      </c>
      <c r="X179" s="17">
        <f t="shared" si="16"/>
        <v>46630</v>
      </c>
      <c r="Y179" s="2" t="str">
        <f>IFERROR(IF(B179="ФГОС ВО",VLOOKUP(E179,'[1]Науч.спец-ФГОС-кафедра'!$G$3:$H$52,2,0),VLOOKUP(F179,'[1]Науч.спец-ФГОС-кафедра'!$A$3:$H$52,8,0)),"")</f>
        <v/>
      </c>
      <c r="Z179" s="18">
        <v>17</v>
      </c>
      <c r="AA179" s="12" t="str">
        <f>IF(B179="ФГОС 3++",VLOOKUP(F179,'[1]Справочник ФГОС ВО'!$C$2:$K$126,9,0),"")</f>
        <v>Добавлена</v>
      </c>
      <c r="AB179" s="20"/>
      <c r="AC179" s="6" t="str">
        <f>IF(AND(G179="асп",B179="ФГОС ВО"),VLOOKUP(K179,'[1]Науч.спец-ФГОС-кафедра'!$F$2:$S$52,14,0),"")</f>
        <v/>
      </c>
      <c r="AD179" s="14">
        <f t="shared" si="17"/>
        <v>2027</v>
      </c>
      <c r="AE179" s="14"/>
      <c r="AF179" s="6"/>
    </row>
    <row r="180" spans="1:32" ht="25.5">
      <c r="A180" s="5" t="str">
        <f t="shared" si="12"/>
        <v>15.00.00</v>
      </c>
      <c r="B180" s="6" t="s">
        <v>32</v>
      </c>
      <c r="C180" s="7" t="str">
        <f t="shared" si="13"/>
        <v/>
      </c>
      <c r="D180" s="8" t="str">
        <f t="shared" si="14"/>
        <v/>
      </c>
      <c r="E180" s="9" t="str">
        <f>IFERROR(VLOOKUP(F180,'[1]ФГОС ВПО-ФГОС ВО'!$A$2:$C$111,3,0),IF(B180="ФГОС ВО",VLOOKUP([1]Группы!K180,'[1]Науч.спец-ФГОС-кафедра'!$F$3:$G$52,2,0),VLOOKUP(J180,'[1]Науч.спец-ФГОС-кафедра'!$B$3:$G$52,6,0)))</f>
        <v>150700</v>
      </c>
      <c r="F180" s="6" t="s">
        <v>422</v>
      </c>
      <c r="G180" s="6" t="s">
        <v>423</v>
      </c>
      <c r="H180" s="6" t="s">
        <v>424</v>
      </c>
      <c r="I180" s="6" t="s">
        <v>424</v>
      </c>
      <c r="J180" s="13" t="str">
        <f>IF(B180="ФГТ",VLOOKUP(F180,'[1]Науч.спец-ФГОС-кафедра'!$A$1:$B$52,2,0),VLOOKUP(F180,'[1]ФГОС ВПО-ФГОС ВО'!$A$2:$B$129,2,0))</f>
        <v>Машиностроение</v>
      </c>
      <c r="K180" s="54" t="s">
        <v>425</v>
      </c>
      <c r="L180" s="14">
        <v>2022</v>
      </c>
      <c r="M180" s="14">
        <f t="shared" ca="1" si="15"/>
        <v>3</v>
      </c>
      <c r="N180" s="2" t="str">
        <f>VLOOKUP(P180,[1]Кафедры!$A$2:$E$587,5,0)</f>
        <v>ИММиМ</v>
      </c>
      <c r="O180" s="2" t="s">
        <v>55</v>
      </c>
      <c r="P180" s="14">
        <v>27</v>
      </c>
      <c r="Q180" s="2" t="str">
        <f>VLOOKUP(P180,[1]Кафедры!$A$2:$D$587,3,0)</f>
        <v>МиТОДиМ</v>
      </c>
      <c r="R180" s="2" t="str">
        <f>VLOOKUP(P180,[1]Кафедры!$A$2:$D$587,4,0)</f>
        <v>Платов С.И.</v>
      </c>
      <c r="S180" s="6" t="s">
        <v>73</v>
      </c>
      <c r="T180" s="6"/>
      <c r="U180" s="2"/>
      <c r="V180" s="17">
        <v>44835</v>
      </c>
      <c r="W180" s="2" t="s">
        <v>426</v>
      </c>
      <c r="X180" s="17">
        <f t="shared" si="16"/>
        <v>45688</v>
      </c>
      <c r="Y180" s="2" t="str">
        <f>IFERROR(IF(B180="ФГОС ВО",VLOOKUP(E180,'[1]Науч.спец-ФГОС-кафедра'!$G$3:$H$52,2,0),VLOOKUP(F180,'[1]Науч.спец-ФГОС-кафедра'!$A$3:$H$52,8,0)),"")</f>
        <v/>
      </c>
      <c r="Z180" s="18">
        <v>3</v>
      </c>
      <c r="AA180" s="12" t="str">
        <f>IF(B180="ФГОС 3++",VLOOKUP(F180,'[1]Справочник ФГОС ВО'!$C$2:$K$126,9,0),"")</f>
        <v xml:space="preserve"> </v>
      </c>
      <c r="AB180" s="20"/>
      <c r="AC180" s="6" t="str">
        <f>IF(AND(G180="асп",B180="ФГОС ВО"),VLOOKUP(K180,'[1]Науч.спец-ФГОС-кафедра'!$F$2:$S$52,14,0),"")</f>
        <v/>
      </c>
      <c r="AD180" s="14">
        <f t="shared" si="17"/>
        <v>2025</v>
      </c>
      <c r="AE180" s="14"/>
      <c r="AF180" s="6"/>
    </row>
    <row r="181" spans="1:32" ht="39.6" customHeight="1">
      <c r="A181" s="5" t="str">
        <f t="shared" si="12"/>
        <v>20.00.00</v>
      </c>
      <c r="B181" s="6" t="s">
        <v>32</v>
      </c>
      <c r="C181" s="7" t="str">
        <f t="shared" si="13"/>
        <v/>
      </c>
      <c r="D181" s="8" t="str">
        <f t="shared" si="14"/>
        <v/>
      </c>
      <c r="E181" s="9">
        <f>IFERROR(VLOOKUP(F181,'[1]ФГОС ВПО-ФГОС ВО'!$A$2:$C$111,3,0),IF(B181="ФГОС ВО",VLOOKUP([1]Группы!K181,'[1]Науч.спец-ФГОС-кафедра'!$F$3:$G$52,2,0),VLOOKUP(J181,'[1]Науч.спец-ФГОС-кафедра'!$B$3:$G$52,6,0)))</f>
        <v>280700</v>
      </c>
      <c r="F181" s="6" t="s">
        <v>427</v>
      </c>
      <c r="G181" s="11" t="s">
        <v>423</v>
      </c>
      <c r="H181" s="11" t="s">
        <v>428</v>
      </c>
      <c r="I181" s="11" t="s">
        <v>428</v>
      </c>
      <c r="J181" s="13" t="str">
        <f>IF(B181="ФГТ",VLOOKUP(F181,'[1]Науч.спец-ФГОС-кафедра'!$A$1:$B$52,2,0),VLOOKUP(F181,'[1]ФГОС ВПО-ФГОС ВО'!$A$2:$B$129,2,0))</f>
        <v>Техносферная безопасность</v>
      </c>
      <c r="K181" s="54" t="s">
        <v>429</v>
      </c>
      <c r="L181" s="14">
        <v>2022</v>
      </c>
      <c r="M181" s="14">
        <f t="shared" ca="1" si="15"/>
        <v>3</v>
      </c>
      <c r="N181" s="2" t="str">
        <f>VLOOKUP(P181,[1]Кафедры!$A$2:$E$587,5,0)</f>
        <v>ИЕиС</v>
      </c>
      <c r="O181" s="2" t="s">
        <v>55</v>
      </c>
      <c r="P181" s="14">
        <v>45</v>
      </c>
      <c r="Q181" s="2" t="str">
        <f>VLOOKUP(P181,[1]Кафедры!$A$2:$D$587,3,0)</f>
        <v>ПЭиБЖ</v>
      </c>
      <c r="R181" s="2" t="str">
        <f>VLOOKUP(P181,[1]Кафедры!$A$2:$D$587,4,0)</f>
        <v>Перятинский А.Ю.</v>
      </c>
      <c r="S181" s="6" t="s">
        <v>73</v>
      </c>
      <c r="T181" s="48" t="s">
        <v>295</v>
      </c>
      <c r="U181" s="2"/>
      <c r="V181" s="17">
        <v>44835</v>
      </c>
      <c r="W181" s="2" t="s">
        <v>426</v>
      </c>
      <c r="X181" s="17">
        <f t="shared" si="16"/>
        <v>45688</v>
      </c>
      <c r="Y181" s="2" t="str">
        <f>IFERROR(IF(B181="ФГОС ВО",VLOOKUP(E181,'[1]Науч.спец-ФГОС-кафедра'!$G$3:$H$52,2,0),VLOOKUP(F181,'[1]Науч.спец-ФГОС-кафедра'!$A$3:$H$52,8,0)),"")</f>
        <v/>
      </c>
      <c r="Z181" s="18">
        <v>5</v>
      </c>
      <c r="AA181" s="12" t="str">
        <f>IF(B181="ФГОС 3++",VLOOKUP(F181,'[1]Справочник ФГОС ВО'!$C$2:$K$126,9,0),"")</f>
        <v xml:space="preserve"> </v>
      </c>
      <c r="AB181" s="20"/>
      <c r="AC181" s="6" t="str">
        <f>IF(AND(G181="асп",B181="ФГОС ВО"),VLOOKUP(K181,'[1]Науч.спец-ФГОС-кафедра'!$F$2:$S$52,14,0),"")</f>
        <v/>
      </c>
      <c r="AD181" s="14">
        <f t="shared" si="17"/>
        <v>2025</v>
      </c>
      <c r="AE181" s="14"/>
      <c r="AF181" s="6"/>
    </row>
    <row r="182" spans="1:32" s="41" customFormat="1" ht="38.25">
      <c r="A182" s="5" t="str">
        <f t="shared" si="12"/>
        <v>22.00.00</v>
      </c>
      <c r="B182" s="11" t="s">
        <v>32</v>
      </c>
      <c r="C182" s="36" t="str">
        <f t="shared" si="13"/>
        <v/>
      </c>
      <c r="D182" s="5" t="str">
        <f t="shared" si="14"/>
        <v/>
      </c>
      <c r="E182" s="9" t="str">
        <f>IFERROR(VLOOKUP(F182,'[1]ФГОС ВПО-ФГОС ВО'!$A$2:$C$111,3,0),IF(B182="ФГОС ВО",VLOOKUP([1]Группы!K182,'[1]Науч.спец-ФГОС-кафедра'!$F$3:$G$52,2,0),VLOOKUP(J182,'[1]Науч.спец-ФГОС-кафедра'!$B$3:$G$52,6,0)))</f>
        <v>150400</v>
      </c>
      <c r="F182" s="11" t="s">
        <v>430</v>
      </c>
      <c r="G182" s="11" t="s">
        <v>423</v>
      </c>
      <c r="H182" s="11" t="s">
        <v>431</v>
      </c>
      <c r="I182" s="11" t="s">
        <v>431</v>
      </c>
      <c r="J182" s="21" t="str">
        <f>IF(B182="ФГТ",VLOOKUP(F182,'[1]Науч.спец-ФГОС-кафедра'!$A$1:$B$52,2,0),VLOOKUP(F182,'[1]ФГОС ВПО-ФГОС ВО'!$A$2:$B$129,2,0))</f>
        <v>Металлургия</v>
      </c>
      <c r="K182" s="53" t="s">
        <v>432</v>
      </c>
      <c r="L182" s="38">
        <v>2022</v>
      </c>
      <c r="M182" s="38">
        <f t="shared" ca="1" si="15"/>
        <v>3</v>
      </c>
      <c r="N182" s="1" t="str">
        <f>VLOOKUP(P182,[1]Кафедры!$A$2:$E$587,5,0)</f>
        <v>ИММиМ</v>
      </c>
      <c r="O182" s="1" t="s">
        <v>55</v>
      </c>
      <c r="P182" s="38">
        <v>64</v>
      </c>
      <c r="Q182" s="1" t="str">
        <f>VLOOKUP(P182,[1]Кафедры!$A$2:$D$587,3,0)</f>
        <v>МиХТ</v>
      </c>
      <c r="R182" s="1" t="str">
        <f>VLOOKUP(P182,[1]Кафедры!$A$2:$D$587,4,0)</f>
        <v>Харченко А.С.</v>
      </c>
      <c r="S182" s="11" t="s">
        <v>73</v>
      </c>
      <c r="T182" s="11"/>
      <c r="U182" s="1"/>
      <c r="V182" s="39">
        <v>44835</v>
      </c>
      <c r="W182" s="1" t="s">
        <v>426</v>
      </c>
      <c r="X182" s="39">
        <f t="shared" si="16"/>
        <v>45688</v>
      </c>
      <c r="Y182" s="1" t="str">
        <f>IFERROR(IF(B182="ФГОС ВО",VLOOKUP(E182,'[1]Науч.спец-ФГОС-кафедра'!$G$3:$H$52,2,0),VLOOKUP(F182,'[1]Науч.спец-ФГОС-кафедра'!$A$3:$H$52,8,0)),"")</f>
        <v/>
      </c>
      <c r="Z182" s="18">
        <v>4</v>
      </c>
      <c r="AA182" s="12" t="str">
        <f>IF(B182="ФГОС 3++",VLOOKUP(F182,'[1]Справочник ФГОС ВО'!$C$2:$K$126,9,0),"")</f>
        <v xml:space="preserve"> </v>
      </c>
      <c r="AB182" s="40"/>
      <c r="AC182" s="11" t="str">
        <f>IF(AND(G182="асп",B182="ФГОС ВО"),VLOOKUP(K182,'[1]Науч.спец-ФГОС-кафедра'!$F$2:$S$52,14,0),"")</f>
        <v/>
      </c>
      <c r="AD182" s="38">
        <f t="shared" si="17"/>
        <v>2025</v>
      </c>
      <c r="AE182" s="38"/>
      <c r="AF182" s="11"/>
    </row>
    <row r="183" spans="1:32" ht="25.5">
      <c r="A183" s="5" t="str">
        <f t="shared" si="12"/>
        <v>38.00.00</v>
      </c>
      <c r="B183" s="6" t="s">
        <v>32</v>
      </c>
      <c r="C183" s="7" t="str">
        <f t="shared" si="13"/>
        <v/>
      </c>
      <c r="D183" s="8" t="str">
        <f t="shared" si="14"/>
        <v/>
      </c>
      <c r="E183" s="9" t="str">
        <f>IFERROR(VLOOKUP(F183,'[1]ФГОС ВПО-ФГОС ВО'!$A$2:$C$111,3,0),IF(B183="ФГОС ВО",VLOOKUP([1]Группы!K183,'[1]Науч.спец-ФГОС-кафедра'!$F$3:$G$52,2,0),VLOOKUP(J183,'[1]Науч.спец-ФГОС-кафедра'!$B$3:$G$52,6,0)))</f>
        <v>080100</v>
      </c>
      <c r="F183" s="6" t="s">
        <v>433</v>
      </c>
      <c r="G183" s="11" t="s">
        <v>423</v>
      </c>
      <c r="H183" s="11" t="s">
        <v>434</v>
      </c>
      <c r="I183" s="11" t="s">
        <v>434</v>
      </c>
      <c r="J183" s="13" t="str">
        <f>IF(B183="ФГТ",VLOOKUP(F183,'[1]Науч.спец-ФГОС-кафедра'!$A$1:$B$52,2,0),VLOOKUP(F183,'[1]ФГОС ВПО-ФГОС ВО'!$A$2:$B$129,2,0))</f>
        <v>Экономика</v>
      </c>
      <c r="K183" s="55" t="s">
        <v>435</v>
      </c>
      <c r="L183" s="14">
        <v>2022</v>
      </c>
      <c r="M183" s="14">
        <f t="shared" ca="1" si="15"/>
        <v>3</v>
      </c>
      <c r="N183" s="2" t="str">
        <f>VLOOKUP(P183,[1]Кафедры!$A$2:$E$587,5,0)</f>
        <v>ИЭиУ</v>
      </c>
      <c r="O183" s="2" t="s">
        <v>55</v>
      </c>
      <c r="P183" s="14">
        <v>69</v>
      </c>
      <c r="Q183" s="2" t="str">
        <f>VLOOKUP(P183,[1]Кафедры!$A$2:$D$587,3,0)</f>
        <v>Экономики</v>
      </c>
      <c r="R183" s="2" t="str">
        <f>VLOOKUP(P183,[1]Кафедры!$A$2:$D$587,4,0)</f>
        <v>Васильева А.Г.</v>
      </c>
      <c r="S183" s="6" t="s">
        <v>73</v>
      </c>
      <c r="T183" s="6"/>
      <c r="U183" s="2"/>
      <c r="V183" s="17">
        <v>44835</v>
      </c>
      <c r="W183" s="2" t="s">
        <v>426</v>
      </c>
      <c r="X183" s="17">
        <f t="shared" si="16"/>
        <v>45688</v>
      </c>
      <c r="Y183" s="2" t="str">
        <f>IFERROR(IF(B183="ФГОС ВО",VLOOKUP(E183,'[1]Науч.спец-ФГОС-кафедра'!$G$3:$H$52,2,0),VLOOKUP(F183,'[1]Науч.спец-ФГОС-кафедра'!$A$3:$H$52,8,0)),"")</f>
        <v/>
      </c>
      <c r="Z183" s="18">
        <v>5</v>
      </c>
      <c r="AA183" s="12" t="str">
        <f>IF(B183="ФГОС 3++",VLOOKUP(F183,'[1]Справочник ФГОС ВО'!$C$2:$K$126,9,0),"")</f>
        <v xml:space="preserve"> </v>
      </c>
      <c r="AB183" s="20"/>
      <c r="AC183" s="6" t="str">
        <f>IF(AND(G183="асп",B183="ФГОС ВО"),VLOOKUP(K183,'[1]Науч.спец-ФГОС-кафедра'!$F$2:$S$52,14,0),"")</f>
        <v/>
      </c>
      <c r="AD183" s="14">
        <f t="shared" si="17"/>
        <v>2025</v>
      </c>
      <c r="AE183" s="14"/>
      <c r="AF183" s="6"/>
    </row>
    <row r="184" spans="1:32">
      <c r="A184" s="5" t="str">
        <f t="shared" si="12"/>
        <v>38.00.00</v>
      </c>
      <c r="B184" s="6" t="s">
        <v>32</v>
      </c>
      <c r="C184" s="7" t="str">
        <f t="shared" si="13"/>
        <v/>
      </c>
      <c r="D184" s="8" t="str">
        <f t="shared" si="14"/>
        <v/>
      </c>
      <c r="E184" s="9" t="str">
        <f>IFERROR(VLOOKUP(F184,'[1]ФГОС ВПО-ФГОС ВО'!$A$2:$C$111,3,0),IF(B184="ФГОС ВО",VLOOKUP([1]Группы!K184,'[1]Науч.спец-ФГОС-кафедра'!$F$3:$G$52,2,0),VLOOKUP(J184,'[1]Науч.спец-ФГОС-кафедра'!$B$3:$G$52,6,0)))</f>
        <v>080200</v>
      </c>
      <c r="F184" s="6" t="s">
        <v>436</v>
      </c>
      <c r="G184" s="11" t="s">
        <v>423</v>
      </c>
      <c r="H184" s="11" t="s">
        <v>437</v>
      </c>
      <c r="I184" s="11" t="s">
        <v>437</v>
      </c>
      <c r="J184" s="13" t="str">
        <f>IF(B184="ФГТ",VLOOKUP(F184,'[1]Науч.спец-ФГОС-кафедра'!$A$1:$B$52,2,0),VLOOKUP(F184,'[1]ФГОС ВПО-ФГОС ВО'!$A$2:$B$129,2,0))</f>
        <v>Менеджмент</v>
      </c>
      <c r="K184" s="54" t="s">
        <v>438</v>
      </c>
      <c r="L184" s="14">
        <v>2022</v>
      </c>
      <c r="M184" s="14">
        <f t="shared" ca="1" si="15"/>
        <v>3</v>
      </c>
      <c r="N184" s="2" t="str">
        <f>VLOOKUP(P184,[1]Кафедры!$A$2:$E$587,5,0)</f>
        <v>ИЭиУ</v>
      </c>
      <c r="O184" s="2" t="s">
        <v>55</v>
      </c>
      <c r="P184" s="14">
        <v>29</v>
      </c>
      <c r="Q184" s="2" t="str">
        <f>VLOOKUP(P184,[1]Кафедры!$A$2:$D$587,3,0)</f>
        <v>МиГУ</v>
      </c>
      <c r="R184" s="2" t="str">
        <f>VLOOKUP(P184,[1]Кафедры!$A$2:$D$587,4,0)</f>
        <v>Назарова О.Л.</v>
      </c>
      <c r="S184" s="6" t="s">
        <v>73</v>
      </c>
      <c r="T184" s="6"/>
      <c r="U184" s="2"/>
      <c r="V184" s="17">
        <v>44835</v>
      </c>
      <c r="W184" s="2" t="s">
        <v>426</v>
      </c>
      <c r="X184" s="17">
        <f t="shared" si="16"/>
        <v>45688</v>
      </c>
      <c r="Y184" s="2" t="str">
        <f>IFERROR(IF(B184="ФГОС ВО",VLOOKUP(E184,'[1]Науч.спец-ФГОС-кафедра'!$G$3:$H$52,2,0),VLOOKUP(F184,'[1]Науч.спец-ФГОС-кафедра'!$A$3:$H$52,8,0)),"")</f>
        <v/>
      </c>
      <c r="Z184" s="18">
        <v>16</v>
      </c>
      <c r="AA184" s="12" t="str">
        <f>IF(B184="ФГОС 3++",VLOOKUP(F184,'[1]Справочник ФГОС ВО'!$C$2:$K$126,9,0),"")</f>
        <v xml:space="preserve"> </v>
      </c>
      <c r="AB184" s="20"/>
      <c r="AC184" s="6" t="str">
        <f>IF(AND(G184="асп",B184="ФГОС ВО"),VLOOKUP(K184,'[1]Науч.спец-ФГОС-кафедра'!$F$2:$S$52,14,0),"")</f>
        <v/>
      </c>
      <c r="AD184" s="14">
        <f t="shared" si="17"/>
        <v>2025</v>
      </c>
      <c r="AE184" s="14"/>
      <c r="AF184" s="6"/>
    </row>
    <row r="185" spans="1:32" ht="25.5">
      <c r="A185" s="5" t="str">
        <f t="shared" si="12"/>
        <v>38.00.00</v>
      </c>
      <c r="B185" s="6" t="s">
        <v>32</v>
      </c>
      <c r="C185" s="7" t="str">
        <f t="shared" si="13"/>
        <v/>
      </c>
      <c r="D185" s="8" t="str">
        <f t="shared" si="14"/>
        <v/>
      </c>
      <c r="E185" s="9" t="str">
        <f>IFERROR(VLOOKUP(F185,'[1]ФГОС ВПО-ФГОС ВО'!$A$2:$C$111,3,0),IF(B185="ФГОС ВО",VLOOKUP([1]Группы!K185,'[1]Науч.спец-ФГОС-кафедра'!$F$3:$G$52,2,0),VLOOKUP(J185,'[1]Науч.спец-ФГОС-кафедра'!$B$3:$G$52,6,0)))</f>
        <v>080400</v>
      </c>
      <c r="F185" s="6" t="s">
        <v>439</v>
      </c>
      <c r="G185" s="11" t="s">
        <v>423</v>
      </c>
      <c r="H185" s="11" t="s">
        <v>440</v>
      </c>
      <c r="I185" s="11" t="s">
        <v>440</v>
      </c>
      <c r="J185" s="13" t="str">
        <f>IF(B185="ФГТ",VLOOKUP(F185,'[1]Науч.спец-ФГОС-кафедра'!$A$1:$B$52,2,0),VLOOKUP(F185,'[1]ФГОС ВПО-ФГОС ВО'!$A$2:$B$129,2,0))</f>
        <v>Управление персоналом</v>
      </c>
      <c r="K185" s="54" t="s">
        <v>441</v>
      </c>
      <c r="L185" s="14">
        <v>2022</v>
      </c>
      <c r="M185" s="14">
        <f t="shared" ca="1" si="15"/>
        <v>3</v>
      </c>
      <c r="N185" s="2" t="str">
        <f>VLOOKUP(P185,[1]Кафедры!$A$2:$E$587,5,0)</f>
        <v>ИЭиУ</v>
      </c>
      <c r="O185" s="2" t="s">
        <v>55</v>
      </c>
      <c r="P185" s="14">
        <v>29</v>
      </c>
      <c r="Q185" s="2" t="str">
        <f>VLOOKUP(P185,[1]Кафедры!$A$2:$D$587,3,0)</f>
        <v>МиГУ</v>
      </c>
      <c r="R185" s="2" t="str">
        <f>VLOOKUP(P185,[1]Кафедры!$A$2:$D$587,4,0)</f>
        <v>Назарова О.Л.</v>
      </c>
      <c r="S185" s="6" t="s">
        <v>73</v>
      </c>
      <c r="T185" s="6"/>
      <c r="U185" s="2"/>
      <c r="V185" s="17">
        <v>44835</v>
      </c>
      <c r="W185" s="2" t="s">
        <v>426</v>
      </c>
      <c r="X185" s="17">
        <f t="shared" si="16"/>
        <v>45688</v>
      </c>
      <c r="Y185" s="2" t="str">
        <f>IFERROR(IF(B185="ФГОС ВО",VLOOKUP(E185,'[1]Науч.спец-ФГОС-кафедра'!$G$3:$H$52,2,0),VLOOKUP(F185,'[1]Науч.спец-ФГОС-кафедра'!$A$3:$H$52,8,0)),"")</f>
        <v/>
      </c>
      <c r="Z185" s="18">
        <v>6</v>
      </c>
      <c r="AA185" s="12" t="str">
        <f>IF(B185="ФГОС 3++",VLOOKUP(F185,'[1]Справочник ФГОС ВО'!$C$2:$K$126,9,0),"")</f>
        <v xml:space="preserve"> </v>
      </c>
      <c r="AB185" s="20"/>
      <c r="AC185" s="6" t="str">
        <f>IF(AND(G185="асп",B185="ФГОС ВО"),VLOOKUP(K185,'[1]Науч.спец-ФГОС-кафедра'!$F$2:$S$52,14,0),"")</f>
        <v/>
      </c>
      <c r="AD185" s="14">
        <f t="shared" si="17"/>
        <v>2025</v>
      </c>
      <c r="AE185" s="14"/>
      <c r="AF185" s="6"/>
    </row>
    <row r="186" spans="1:32" ht="25.5">
      <c r="A186" s="5" t="str">
        <f t="shared" si="12"/>
        <v>39.00.00</v>
      </c>
      <c r="B186" s="6" t="s">
        <v>32</v>
      </c>
      <c r="C186" s="7" t="str">
        <f t="shared" si="13"/>
        <v/>
      </c>
      <c r="D186" s="8" t="str">
        <f t="shared" si="14"/>
        <v/>
      </c>
      <c r="E186" s="9" t="str">
        <f>IFERROR(VLOOKUP(F186,'[1]ФГОС ВПО-ФГОС ВО'!$A$2:$C$111,3,0),IF(B186="ФГОС ВО",VLOOKUP([1]Группы!K186,'[1]Науч.спец-ФГОС-кафедра'!$F$3:$G$52,2,0),VLOOKUP(J186,'[1]Науч.спец-ФГОС-кафедра'!$B$3:$G$52,6,0)))</f>
        <v>040400</v>
      </c>
      <c r="F186" s="6" t="s">
        <v>442</v>
      </c>
      <c r="G186" s="6" t="s">
        <v>423</v>
      </c>
      <c r="H186" s="45" t="s">
        <v>443</v>
      </c>
      <c r="I186" s="45" t="s">
        <v>443</v>
      </c>
      <c r="J186" s="13" t="str">
        <f>IF(B186="ФГТ",VLOOKUP(F186,'[1]Науч.спец-ФГОС-кафедра'!$A$1:$B$52,2,0),VLOOKUP(F186,'[1]ФГОС ВПО-ФГОС ВО'!$A$2:$B$129,2,0))</f>
        <v>Социальная работа</v>
      </c>
      <c r="K186" s="54" t="s">
        <v>444</v>
      </c>
      <c r="L186" s="14">
        <v>2022</v>
      </c>
      <c r="M186" s="14">
        <f t="shared" ca="1" si="15"/>
        <v>3</v>
      </c>
      <c r="N186" s="2" t="str">
        <f>VLOOKUP(P186,[1]Кафедры!$A$2:$E$587,5,0)</f>
        <v>ИГО</v>
      </c>
      <c r="O186" s="2" t="s">
        <v>55</v>
      </c>
      <c r="P186" s="14">
        <v>51</v>
      </c>
      <c r="Q186" s="2" t="str">
        <f>VLOOKUP(P186,[1]Кафедры!$A$2:$D$587,3,0)</f>
        <v>СРиППО</v>
      </c>
      <c r="R186" s="2" t="str">
        <f>VLOOKUP(P186,[1]Кафедры!$A$2:$D$587,4,0)</f>
        <v>Олейник Е.В.</v>
      </c>
      <c r="S186" s="6" t="s">
        <v>278</v>
      </c>
      <c r="T186" s="6"/>
      <c r="U186" s="2"/>
      <c r="V186" s="17">
        <v>44835</v>
      </c>
      <c r="W186" s="2" t="s">
        <v>426</v>
      </c>
      <c r="X186" s="17">
        <f t="shared" si="16"/>
        <v>45688</v>
      </c>
      <c r="Y186" s="2" t="str">
        <f>IFERROR(IF(B186="ФГОС ВО",VLOOKUP(E186,'[1]Науч.спец-ФГОС-кафедра'!$G$3:$H$52,2,0),VLOOKUP(F186,'[1]Науч.спец-ФГОС-кафедра'!$A$3:$H$52,8,0)),"")</f>
        <v/>
      </c>
      <c r="Z186" s="18">
        <v>5</v>
      </c>
      <c r="AA186" s="12" t="str">
        <f>IF(B186="ФГОС 3++",VLOOKUP(F186,'[1]Справочник ФГОС ВО'!$C$2:$K$126,9,0),"")</f>
        <v xml:space="preserve"> </v>
      </c>
      <c r="AB186" s="20"/>
      <c r="AC186" s="6" t="str">
        <f>IF(AND(G186="асп",B186="ФГОС ВО"),VLOOKUP(K186,'[1]Науч.спец-ФГОС-кафедра'!$F$2:$S$52,14,0),"")</f>
        <v/>
      </c>
      <c r="AD186" s="14">
        <f t="shared" si="17"/>
        <v>2025</v>
      </c>
      <c r="AE186" s="14"/>
      <c r="AF186" s="6"/>
    </row>
    <row r="187" spans="1:32" ht="26.45" customHeight="1">
      <c r="A187" s="5" t="str">
        <f t="shared" si="12"/>
        <v>44.00.00</v>
      </c>
      <c r="B187" s="6" t="s">
        <v>32</v>
      </c>
      <c r="C187" s="7" t="str">
        <f t="shared" si="13"/>
        <v/>
      </c>
      <c r="D187" s="8" t="str">
        <f t="shared" si="14"/>
        <v/>
      </c>
      <c r="E187" s="9" t="str">
        <f>IFERROR(VLOOKUP(F187,'[1]ФГОС ВПО-ФГОС ВО'!$A$2:$C$111,3,0),IF(B187="ФГОС ВО",VLOOKUP([1]Группы!K187,'[1]Науч.спец-ФГОС-кафедра'!$F$3:$G$52,2,0),VLOOKUP(J187,'[1]Науч.спец-ФГОС-кафедра'!$B$3:$G$52,6,0)))</f>
        <v>050100</v>
      </c>
      <c r="F187" s="10" t="s">
        <v>445</v>
      </c>
      <c r="G187" s="11" t="s">
        <v>423</v>
      </c>
      <c r="H187" s="12" t="s">
        <v>446</v>
      </c>
      <c r="I187" s="12" t="s">
        <v>446</v>
      </c>
      <c r="J187" s="13" t="str">
        <f>IF(B187="ФГТ",VLOOKUP(F187,'[1]Науч.спец-ФГОС-кафедра'!$A$1:$B$52,2,0),VLOOKUP(F187,'[1]ФГОС ВПО-ФГОС ВО'!$A$2:$B$129,2,0))</f>
        <v>Педагогическое образование</v>
      </c>
      <c r="K187" s="13" t="s">
        <v>447</v>
      </c>
      <c r="L187" s="2">
        <v>2022</v>
      </c>
      <c r="M187" s="14">
        <f t="shared" ca="1" si="15"/>
        <v>3</v>
      </c>
      <c r="N187" s="2" t="str">
        <f>VLOOKUP(P187,[1]Кафедры!$A$2:$E$587,5,0)</f>
        <v>ИГО</v>
      </c>
      <c r="O187" s="2" t="s">
        <v>55</v>
      </c>
      <c r="P187" s="2">
        <v>35</v>
      </c>
      <c r="Q187" s="2" t="str">
        <f>VLOOKUP(P187,[1]Кафедры!$A$2:$D$587,3,0)</f>
        <v>ПОиД</v>
      </c>
      <c r="R187" s="2" t="str">
        <f>VLOOKUP(P187,[1]Кафедры!$A$2:$D$587,4,0)</f>
        <v>Великанова С.С.</v>
      </c>
      <c r="S187" s="15" t="s">
        <v>278</v>
      </c>
      <c r="T187" s="6"/>
      <c r="U187" s="2"/>
      <c r="V187" s="17">
        <v>44835</v>
      </c>
      <c r="W187" s="2" t="s">
        <v>426</v>
      </c>
      <c r="X187" s="17">
        <f t="shared" si="16"/>
        <v>45688</v>
      </c>
      <c r="Y187" s="2" t="str">
        <f>IFERROR(IF(B187="ФГОС ВО",VLOOKUP(E187,'[1]Науч.спец-ФГОС-кафедра'!$G$3:$H$52,2,0),VLOOKUP(F187,'[1]Науч.спец-ФГОС-кафедра'!$A$3:$H$52,8,0)),"")</f>
        <v/>
      </c>
      <c r="Z187" s="18">
        <v>9</v>
      </c>
      <c r="AA187" s="12" t="str">
        <f>IF(B187="ФГОС 3++",VLOOKUP(F187,'[1]Справочник ФГОС ВО'!$C$2:$K$126,9,0),"")</f>
        <v xml:space="preserve"> </v>
      </c>
      <c r="AB187" s="20"/>
      <c r="AC187" s="6" t="str">
        <f>IF(AND(G187="асп",B187="ФГОС ВО"),VLOOKUP(K187,'[1]Науч.спец-ФГОС-кафедра'!$F$2:$S$52,14,0),"")</f>
        <v/>
      </c>
      <c r="AD187" s="14">
        <f t="shared" si="17"/>
        <v>2025</v>
      </c>
      <c r="AE187" s="14"/>
      <c r="AF187" s="6"/>
    </row>
    <row r="188" spans="1:32" ht="30">
      <c r="A188" s="5" t="str">
        <f t="shared" si="12"/>
        <v>44.00.00</v>
      </c>
      <c r="B188" s="6" t="s">
        <v>32</v>
      </c>
      <c r="C188" s="7" t="str">
        <f t="shared" si="13"/>
        <v/>
      </c>
      <c r="D188" s="8" t="str">
        <f t="shared" si="14"/>
        <v/>
      </c>
      <c r="E188" s="9" t="str">
        <f>IFERROR(VLOOKUP(F188,'[1]ФГОС ВПО-ФГОС ВО'!$A$2:$C$111,3,0),IF(B188="ФГОС ВО",VLOOKUP([1]Группы!K188,'[1]Науч.спец-ФГОС-кафедра'!$F$3:$G$52,2,0),VLOOKUP(J188,'[1]Науч.спец-ФГОС-кафедра'!$B$3:$G$52,6,0)))</f>
        <v>050400</v>
      </c>
      <c r="F188" s="10" t="s">
        <v>448</v>
      </c>
      <c r="G188" s="11" t="s">
        <v>423</v>
      </c>
      <c r="H188" s="56" t="s">
        <v>449</v>
      </c>
      <c r="I188" s="56" t="s">
        <v>449</v>
      </c>
      <c r="J188" s="13" t="str">
        <f>IF(B188="ФГТ",VLOOKUP(F188,'[1]Науч.спец-ФГОС-кафедра'!$A$1:$B$52,2,0),VLOOKUP(F188,'[1]ФГОС ВПО-ФГОС ВО'!$A$2:$B$129,2,0))</f>
        <v>Психолого-педагогическое образование</v>
      </c>
      <c r="K188" s="13" t="s">
        <v>450</v>
      </c>
      <c r="L188" s="2">
        <v>2022</v>
      </c>
      <c r="M188" s="14">
        <f t="shared" ca="1" si="15"/>
        <v>3</v>
      </c>
      <c r="N188" s="2" t="str">
        <f>VLOOKUP(P188,[1]Кафедры!$A$2:$E$587,5,0)</f>
        <v>ИГО</v>
      </c>
      <c r="O188" s="2" t="s">
        <v>55</v>
      </c>
      <c r="P188" s="1">
        <v>46</v>
      </c>
      <c r="Q188" s="2" t="str">
        <f>VLOOKUP(P188,[1]Кафедры!$A$2:$D$587,3,0)</f>
        <v>Психологии</v>
      </c>
      <c r="R188" s="2" t="str">
        <f>VLOOKUP(P188,[1]Кафедры!$A$2:$D$587,4,0)</f>
        <v>Степанова О.П.</v>
      </c>
      <c r="S188" s="15" t="s">
        <v>278</v>
      </c>
      <c r="T188" s="2"/>
      <c r="U188" s="2"/>
      <c r="V188" s="17">
        <v>44835</v>
      </c>
      <c r="W188" s="2" t="s">
        <v>426</v>
      </c>
      <c r="X188" s="17">
        <f t="shared" si="16"/>
        <v>45688</v>
      </c>
      <c r="Y188" s="2" t="str">
        <f>IFERROR(IF(B188="ФГОС ВО",VLOOKUP(E188,'[1]Науч.спец-ФГОС-кафедра'!$G$3:$H$52,2,0),VLOOKUP(F188,'[1]Науч.спец-ФГОС-кафедра'!$A$3:$H$52,8,0)),"")</f>
        <v/>
      </c>
      <c r="Z188" s="18">
        <v>5</v>
      </c>
      <c r="AA188" s="12" t="str">
        <f>IF(B188="ФГОС 3++",VLOOKUP(F188,'[1]Справочник ФГОС ВО'!$C$2:$K$126,9,0),"")</f>
        <v xml:space="preserve"> </v>
      </c>
      <c r="AB188" s="20"/>
      <c r="AC188" s="6" t="str">
        <f>IF(AND(G188="асп",B188="ФГОС ВО"),VLOOKUP(K188,'[1]Науч.спец-ФГОС-кафедра'!$F$2:$S$52,14,0),"")</f>
        <v/>
      </c>
      <c r="AD188" s="14">
        <f t="shared" si="17"/>
        <v>2025</v>
      </c>
      <c r="AE188" s="14"/>
      <c r="AF188" s="6"/>
    </row>
    <row r="189" spans="1:32" ht="30">
      <c r="A189" s="5" t="str">
        <f t="shared" si="12"/>
        <v>44.00.00</v>
      </c>
      <c r="B189" s="6" t="s">
        <v>32</v>
      </c>
      <c r="C189" s="7" t="str">
        <f t="shared" si="13"/>
        <v/>
      </c>
      <c r="D189" s="8" t="str">
        <f t="shared" si="14"/>
        <v/>
      </c>
      <c r="E189" s="9" t="str">
        <f>IFERROR(VLOOKUP(F189,'[1]ФГОС ВПО-ФГОС ВО'!$A$2:$C$111,3,0),IF(B189="ФГОС ВО",VLOOKUP([1]Группы!K189,'[1]Науч.спец-ФГОС-кафедра'!$F$3:$G$52,2,0),VLOOKUP(J189,'[1]Науч.спец-ФГОС-кафедра'!$B$3:$G$52,6,0)))</f>
        <v>050400</v>
      </c>
      <c r="F189" s="10" t="s">
        <v>448</v>
      </c>
      <c r="G189" s="11" t="s">
        <v>423</v>
      </c>
      <c r="H189" s="23" t="s">
        <v>451</v>
      </c>
      <c r="I189" s="12" t="s">
        <v>452</v>
      </c>
      <c r="J189" s="13" t="str">
        <f>IF(B189="ФГТ",VLOOKUP(F189,'[1]Науч.спец-ФГОС-кафедра'!$A$1:$B$52,2,0),VLOOKUP(F189,'[1]ФГОС ВПО-ФГОС ВО'!$A$2:$B$129,2,0))</f>
        <v>Психолого-педагогическое образование</v>
      </c>
      <c r="K189" s="13" t="s">
        <v>453</v>
      </c>
      <c r="L189" s="2">
        <v>2022</v>
      </c>
      <c r="M189" s="14">
        <f t="shared" ca="1" si="15"/>
        <v>3</v>
      </c>
      <c r="N189" s="2" t="str">
        <f>VLOOKUP(P189,[1]Кафедры!$A$2:$E$587,5,0)</f>
        <v>ИГО</v>
      </c>
      <c r="O189" s="2" t="s">
        <v>55</v>
      </c>
      <c r="P189" s="1">
        <v>46</v>
      </c>
      <c r="Q189" s="2" t="str">
        <f>VLOOKUP(P189,[1]Кафедры!$A$2:$D$587,3,0)</f>
        <v>Психологии</v>
      </c>
      <c r="R189" s="2" t="str">
        <f>VLOOKUP(P189,[1]Кафедры!$A$2:$D$587,4,0)</f>
        <v>Степанова О.П.</v>
      </c>
      <c r="S189" s="15" t="s">
        <v>278</v>
      </c>
      <c r="T189" s="2"/>
      <c r="U189" s="2"/>
      <c r="V189" s="17">
        <v>44835</v>
      </c>
      <c r="W189" s="2" t="s">
        <v>426</v>
      </c>
      <c r="X189" s="17">
        <f t="shared" si="16"/>
        <v>45688</v>
      </c>
      <c r="Y189" s="2" t="str">
        <f>IFERROR(IF(B189="ФГОС ВО",VLOOKUP(E189,'[1]Науч.спец-ФГОС-кафедра'!$G$3:$H$52,2,0),VLOOKUP(F189,'[1]Науч.спец-ФГОС-кафедра'!$A$3:$H$52,8,0)),"")</f>
        <v/>
      </c>
      <c r="Z189" s="18">
        <v>33</v>
      </c>
      <c r="AA189" s="12" t="str">
        <f>IF(B189="ФГОС 3++",VLOOKUP(F189,'[1]Справочник ФГОС ВО'!$C$2:$K$126,9,0),"")</f>
        <v xml:space="preserve"> </v>
      </c>
      <c r="AB189" s="20"/>
      <c r="AC189" s="6" t="str">
        <f>IF(AND(G189="асп",B189="ФГОС ВО"),VLOOKUP(K189,'[1]Науч.спец-ФГОС-кафедра'!$F$2:$S$52,14,0),"")</f>
        <v/>
      </c>
      <c r="AD189" s="14">
        <f t="shared" si="17"/>
        <v>2025</v>
      </c>
      <c r="AE189" s="14"/>
      <c r="AF189" s="6"/>
    </row>
    <row r="190" spans="1:32" ht="38.25">
      <c r="A190" s="5" t="str">
        <f t="shared" si="12"/>
        <v>44.00.00</v>
      </c>
      <c r="B190" s="6" t="s">
        <v>32</v>
      </c>
      <c r="C190" s="7" t="str">
        <f t="shared" si="13"/>
        <v/>
      </c>
      <c r="D190" s="8" t="str">
        <f t="shared" si="14"/>
        <v/>
      </c>
      <c r="E190" s="9" t="str">
        <f>IFERROR(VLOOKUP(F190,'[1]ФГОС ВПО-ФГОС ВО'!$A$2:$C$111,3,0),IF(B190="ФГОС ВО",VLOOKUP([1]Группы!K190,'[1]Науч.спец-ФГОС-кафедра'!$F$3:$G$52,2,0),VLOOKUP(J190,'[1]Науч.спец-ФГОС-кафедра'!$B$3:$G$52,6,0)))</f>
        <v>050400</v>
      </c>
      <c r="F190" s="10" t="s">
        <v>448</v>
      </c>
      <c r="G190" s="11" t="s">
        <v>423</v>
      </c>
      <c r="H190" s="56" t="s">
        <v>454</v>
      </c>
      <c r="I190" s="56" t="s">
        <v>454</v>
      </c>
      <c r="J190" s="13" t="str">
        <f>IF(B190="ФГТ",VLOOKUP(F190,'[1]Науч.спец-ФГОС-кафедра'!$A$1:$B$52,2,0),VLOOKUP(F190,'[1]ФГОС ВПО-ФГОС ВО'!$A$2:$B$129,2,0))</f>
        <v>Психолого-педагогическое образование</v>
      </c>
      <c r="K190" s="13" t="s">
        <v>455</v>
      </c>
      <c r="L190" s="1">
        <v>2022</v>
      </c>
      <c r="M190" s="14">
        <f t="shared" ca="1" si="15"/>
        <v>3</v>
      </c>
      <c r="N190" s="2" t="str">
        <f>VLOOKUP(P190,[1]Кафедры!$A$2:$E$587,5,0)</f>
        <v>ИГО</v>
      </c>
      <c r="O190" s="2" t="s">
        <v>55</v>
      </c>
      <c r="P190" s="1">
        <v>51</v>
      </c>
      <c r="Q190" s="2" t="str">
        <f>VLOOKUP(P190,[1]Кафедры!$A$2:$D$587,3,0)</f>
        <v>СРиППО</v>
      </c>
      <c r="R190" s="2" t="str">
        <f>VLOOKUP(P190,[1]Кафедры!$A$2:$D$587,4,0)</f>
        <v>Олейник Е.В.</v>
      </c>
      <c r="S190" s="15" t="s">
        <v>278</v>
      </c>
      <c r="T190" s="2"/>
      <c r="U190" s="2"/>
      <c r="V190" s="17">
        <v>44835</v>
      </c>
      <c r="W190" s="2" t="s">
        <v>426</v>
      </c>
      <c r="X190" s="17">
        <f t="shared" si="16"/>
        <v>45688</v>
      </c>
      <c r="Y190" s="2" t="str">
        <f>IFERROR(IF(B190="ФГОС ВО",VLOOKUP(E190,'[1]Науч.спец-ФГОС-кафедра'!$G$3:$H$52,2,0),VLOOKUP(F190,'[1]Науч.спец-ФГОС-кафедра'!$A$3:$H$52,8,0)),"")</f>
        <v/>
      </c>
      <c r="Z190" s="18">
        <v>4</v>
      </c>
      <c r="AA190" s="12" t="str">
        <f>IF(B190="ФГОС 3++",VLOOKUP(F190,'[1]Справочник ФГОС ВО'!$C$2:$K$126,9,0),"")</f>
        <v xml:space="preserve"> </v>
      </c>
      <c r="AB190" s="20"/>
      <c r="AC190" s="6" t="str">
        <f>IF(AND(G190="асп",B190="ФГОС ВО"),VLOOKUP(K190,'[1]Науч.спец-ФГОС-кафедра'!$F$2:$S$52,14,0),"")</f>
        <v/>
      </c>
      <c r="AD190" s="14">
        <f t="shared" si="17"/>
        <v>2025</v>
      </c>
      <c r="AE190" s="14"/>
      <c r="AF190" s="6"/>
    </row>
    <row r="191" spans="1:32" ht="38.25">
      <c r="A191" s="5" t="str">
        <f t="shared" si="12"/>
        <v>44.00.00</v>
      </c>
      <c r="B191" s="6" t="s">
        <v>32</v>
      </c>
      <c r="C191" s="7" t="str">
        <f t="shared" si="13"/>
        <v/>
      </c>
      <c r="D191" s="8" t="str">
        <f t="shared" si="14"/>
        <v/>
      </c>
      <c r="E191" s="9" t="str">
        <f>IFERROR(VLOOKUP(F191,'[1]ФГОС ВПО-ФГОС ВО'!$A$2:$C$111,3,0),IF(B191="ФГОС ВО",VLOOKUP([1]Группы!K191,'[1]Науч.спец-ФГОС-кафедра'!$F$3:$G$52,2,0),VLOOKUP(J191,'[1]Науч.спец-ФГОС-кафедра'!$B$3:$G$52,6,0)))</f>
        <v>050700</v>
      </c>
      <c r="F191" s="10" t="s">
        <v>456</v>
      </c>
      <c r="G191" s="11" t="s">
        <v>423</v>
      </c>
      <c r="H191" s="12" t="s">
        <v>457</v>
      </c>
      <c r="I191" s="12" t="s">
        <v>457</v>
      </c>
      <c r="J191" s="13" t="str">
        <f>IF(B191="ФГТ",VLOOKUP(F191,'[1]Науч.спец-ФГОС-кафедра'!$A$1:$B$52,2,0),VLOOKUP(F191,'[1]ФГОС ВПО-ФГОС ВО'!$A$2:$B$129,2,0))</f>
        <v>Специальное (дефектологическое) образование</v>
      </c>
      <c r="K191" s="13" t="s">
        <v>458</v>
      </c>
      <c r="L191" s="1">
        <v>2022</v>
      </c>
      <c r="M191" s="14">
        <f t="shared" ca="1" si="15"/>
        <v>3</v>
      </c>
      <c r="N191" s="2" t="str">
        <f>VLOOKUP(P191,[1]Кафедры!$A$2:$E$587,5,0)</f>
        <v>ИГО</v>
      </c>
      <c r="O191" s="2" t="s">
        <v>55</v>
      </c>
      <c r="P191" s="1">
        <v>16</v>
      </c>
      <c r="Q191" s="2" t="str">
        <f>VLOOKUP(P191,[1]Кафедры!$A$2:$D$587,3,0)</f>
        <v>ДиСО</v>
      </c>
      <c r="R191" s="2" t="str">
        <f>VLOOKUP(P191,[1]Кафедры!$A$2:$D$587,4,0)</f>
        <v>Чернобровкин В.А.</v>
      </c>
      <c r="S191" s="15" t="s">
        <v>278</v>
      </c>
      <c r="T191" s="2"/>
      <c r="U191" s="2"/>
      <c r="V191" s="17">
        <v>44835</v>
      </c>
      <c r="W191" s="2" t="s">
        <v>426</v>
      </c>
      <c r="X191" s="17">
        <f t="shared" si="16"/>
        <v>45688</v>
      </c>
      <c r="Y191" s="2" t="str">
        <f>IFERROR(IF(B191="ФГОС ВО",VLOOKUP(E191,'[1]Науч.спец-ФГОС-кафедра'!$G$3:$H$52,2,0),VLOOKUP(F191,'[1]Науч.спец-ФГОС-кафедра'!$A$3:$H$52,8,0)),"")</f>
        <v/>
      </c>
      <c r="Z191" s="18">
        <v>25</v>
      </c>
      <c r="AA191" s="12" t="str">
        <f>IF(B191="ФГОС 3++",VLOOKUP(F191,'[1]Справочник ФГОС ВО'!$C$2:$K$126,9,0),"")</f>
        <v xml:space="preserve"> </v>
      </c>
      <c r="AB191" s="20"/>
      <c r="AC191" s="6" t="str">
        <f>IF(AND(G191="асп",B191="ФГОС ВО"),VLOOKUP(K191,'[1]Науч.спец-ФГОС-кафедра'!$F$2:$S$52,14,0),"")</f>
        <v/>
      </c>
      <c r="AD191" s="14">
        <f t="shared" si="17"/>
        <v>2025</v>
      </c>
      <c r="AE191" s="14"/>
      <c r="AF191" s="6"/>
    </row>
    <row r="192" spans="1:32" ht="30">
      <c r="A192" s="5" t="str">
        <f t="shared" si="12"/>
        <v>45.00.00</v>
      </c>
      <c r="B192" s="6" t="s">
        <v>32</v>
      </c>
      <c r="C192" s="7" t="str">
        <f t="shared" si="13"/>
        <v/>
      </c>
      <c r="D192" s="8" t="str">
        <f t="shared" si="14"/>
        <v/>
      </c>
      <c r="E192" s="9" t="str">
        <f>IFERROR(VLOOKUP(F192,'[1]ФГОС ВПО-ФГОС ВО'!$A$2:$C$111,3,0),IF(B192="ФГОС ВО",VLOOKUP([1]Группы!K192,'[1]Науч.спец-ФГОС-кафедра'!$F$3:$G$52,2,0),VLOOKUP(J192,'[1]Науч.спец-ФГОС-кафедра'!$B$3:$G$52,6,0)))</f>
        <v>032700</v>
      </c>
      <c r="F192" s="10" t="s">
        <v>459</v>
      </c>
      <c r="G192" s="11" t="s">
        <v>423</v>
      </c>
      <c r="H192" s="12" t="s">
        <v>460</v>
      </c>
      <c r="I192" s="12" t="s">
        <v>460</v>
      </c>
      <c r="J192" s="13" t="str">
        <f>IF(B192="ФГТ",VLOOKUP(F192,'[1]Науч.спец-ФГОС-кафедра'!$A$1:$B$52,2,0),VLOOKUP(F192,'[1]ФГОС ВПО-ФГОС ВО'!$A$2:$B$129,2,0))</f>
        <v>Филология</v>
      </c>
      <c r="K192" s="13" t="s">
        <v>461</v>
      </c>
      <c r="L192" s="1">
        <v>2022</v>
      </c>
      <c r="M192" s="14">
        <f t="shared" ca="1" si="15"/>
        <v>3</v>
      </c>
      <c r="N192" s="2" t="str">
        <f>VLOOKUP(P192,[1]Кафедры!$A$2:$E$587,5,0)</f>
        <v>ИГО</v>
      </c>
      <c r="O192" s="2" t="s">
        <v>55</v>
      </c>
      <c r="P192" s="2">
        <v>18</v>
      </c>
      <c r="Q192" s="2" t="str">
        <f>VLOOKUP(P192,[1]Кафедры!$A$2:$D$587,3,0)</f>
        <v>ЯиЛ</v>
      </c>
      <c r="R192" s="2" t="str">
        <f>VLOOKUP(P192,[1]Кафедры!$A$2:$D$587,4,0)</f>
        <v>Рудакова С.В.</v>
      </c>
      <c r="S192" s="15" t="s">
        <v>278</v>
      </c>
      <c r="T192" s="2"/>
      <c r="U192" s="2"/>
      <c r="V192" s="17">
        <v>44835</v>
      </c>
      <c r="W192" s="2" t="s">
        <v>426</v>
      </c>
      <c r="X192" s="17">
        <f t="shared" si="16"/>
        <v>45688</v>
      </c>
      <c r="Y192" s="2" t="str">
        <f>IFERROR(IF(B192="ФГОС ВО",VLOOKUP(E192,'[1]Науч.спец-ФГОС-кафедра'!$G$3:$H$52,2,0),VLOOKUP(F192,'[1]Науч.спец-ФГОС-кафедра'!$A$3:$H$52,8,0)),"")</f>
        <v/>
      </c>
      <c r="Z192" s="18">
        <v>4</v>
      </c>
      <c r="AA192" s="12" t="str">
        <f>IF(B192="ФГОС 3++",VLOOKUP(F192,'[1]Справочник ФГОС ВО'!$C$2:$K$126,9,0),"")</f>
        <v xml:space="preserve"> </v>
      </c>
      <c r="AB192" s="20"/>
      <c r="AC192" s="6" t="str">
        <f>IF(AND(G192="асп",B192="ФГОС ВО"),VLOOKUP(K192,'[1]Науч.спец-ФГОС-кафедра'!$F$2:$S$52,14,0),"")</f>
        <v/>
      </c>
      <c r="AD192" s="14">
        <f t="shared" si="17"/>
        <v>2025</v>
      </c>
      <c r="AE192" s="14"/>
      <c r="AF192" s="6"/>
    </row>
    <row r="193" spans="1:32" ht="30">
      <c r="A193" s="5" t="str">
        <f t="shared" si="12"/>
        <v>45.00.00</v>
      </c>
      <c r="B193" s="6" t="s">
        <v>32</v>
      </c>
      <c r="C193" s="7" t="str">
        <f t="shared" si="13"/>
        <v/>
      </c>
      <c r="D193" s="8" t="str">
        <f t="shared" si="14"/>
        <v/>
      </c>
      <c r="E193" s="9" t="str">
        <f>IFERROR(VLOOKUP(F193,'[1]ФГОС ВПО-ФГОС ВО'!$A$2:$C$111,3,0),IF(B193="ФГОС ВО",VLOOKUP([1]Группы!K193,'[1]Науч.спец-ФГОС-кафедра'!$F$3:$G$52,2,0),VLOOKUP(J193,'[1]Науч.спец-ФГОС-кафедра'!$B$3:$G$52,6,0)))</f>
        <v>035700</v>
      </c>
      <c r="F193" s="10" t="s">
        <v>462</v>
      </c>
      <c r="G193" s="11" t="s">
        <v>423</v>
      </c>
      <c r="H193" s="12" t="s">
        <v>463</v>
      </c>
      <c r="I193" s="12" t="s">
        <v>463</v>
      </c>
      <c r="J193" s="13" t="str">
        <f>IF(B193="ФГТ",VLOOKUP(F193,'[1]Науч.спец-ФГОС-кафедра'!$A$1:$B$52,2,0),VLOOKUP(F193,'[1]ФГОС ВПО-ФГОС ВО'!$A$2:$B$129,2,0))</f>
        <v>Лингвистика</v>
      </c>
      <c r="K193" s="21" t="s">
        <v>464</v>
      </c>
      <c r="L193" s="2">
        <v>2022</v>
      </c>
      <c r="M193" s="14">
        <f t="shared" ca="1" si="15"/>
        <v>3</v>
      </c>
      <c r="N193" s="2" t="str">
        <f>VLOOKUP(P193,[1]Кафедры!$A$2:$E$587,5,0)</f>
        <v>ИГО</v>
      </c>
      <c r="O193" s="2" t="s">
        <v>55</v>
      </c>
      <c r="P193" s="14">
        <v>48</v>
      </c>
      <c r="Q193" s="2" t="str">
        <f>VLOOKUP(P193,[1]Кафедры!$A$2:$D$587,3,0)</f>
        <v>ЛиП</v>
      </c>
      <c r="R193" s="2" t="str">
        <f>VLOOKUP(P193,[1]Кафедры!$A$2:$D$587,4,0)</f>
        <v>Акашева Т.В.</v>
      </c>
      <c r="S193" s="15" t="s">
        <v>278</v>
      </c>
      <c r="T193" s="2"/>
      <c r="U193" s="2"/>
      <c r="V193" s="17">
        <v>44835</v>
      </c>
      <c r="W193" s="2" t="s">
        <v>426</v>
      </c>
      <c r="X193" s="17">
        <f t="shared" si="16"/>
        <v>45688</v>
      </c>
      <c r="Y193" s="2" t="str">
        <f>IFERROR(IF(B193="ФГОС ВО",VLOOKUP(E193,'[1]Науч.спец-ФГОС-кафедра'!$G$3:$H$52,2,0),VLOOKUP(F193,'[1]Науч.спец-ФГОС-кафедра'!$A$3:$H$52,8,0)),"")</f>
        <v/>
      </c>
      <c r="Z193" s="18">
        <v>15</v>
      </c>
      <c r="AA193" s="12" t="str">
        <f>IF(B193="ФГОС 3++",VLOOKUP(F193,'[1]Справочник ФГОС ВО'!$C$2:$K$126,9,0),"")</f>
        <v xml:space="preserve"> </v>
      </c>
      <c r="AB193" s="20"/>
      <c r="AC193" s="6" t="str">
        <f>IF(AND(G193="асп",B193="ФГОС ВО"),VLOOKUP(K193,'[1]Науч.спец-ФГОС-кафедра'!$F$2:$S$52,14,0),"")</f>
        <v/>
      </c>
      <c r="AD193" s="14">
        <f t="shared" si="17"/>
        <v>2025</v>
      </c>
      <c r="AE193" s="14"/>
      <c r="AF193" s="6"/>
    </row>
    <row r="194" spans="1:32" ht="30.6" customHeight="1">
      <c r="A194" s="5" t="str">
        <f t="shared" ref="A194:A257" si="18">IF(B194="ФГТ",MID(F194,1,3)&amp;".0",MID(F194,2,2)&amp;".00.00")</f>
        <v>03.00.00</v>
      </c>
      <c r="B194" s="6" t="s">
        <v>32</v>
      </c>
      <c r="C194" s="7" t="str">
        <f t="shared" ref="C194:C257" si="19">IF(L194=2021,"17.03.21",IF(L194=2020,"26.02.20",IF(L194=2019,"27.02.19",IF(L194=2018,"28.03.18",IF(L194=2017,"29.03.17","")))))</f>
        <v/>
      </c>
      <c r="D194" s="8" t="str">
        <f t="shared" ref="D194:D257" si="20">IF(L194=2021,5,IF(L194=2020,4,IF(L194=2019,2,IF(L194=2018,3,IF(L194=2017,3,"")))))</f>
        <v/>
      </c>
      <c r="E194" s="9" t="str">
        <f>IFERROR(VLOOKUP(F194,'[1]ФГОС ВПО-ФГОС ВО'!$A$2:$C$111,3,0),IF(B194="ФГОС ВО",VLOOKUP([1]Группы!K194,'[1]Науч.спец-ФГОС-кафедра'!$F$3:$G$52,2,0),VLOOKUP(J194,'[1]Науч.спец-ФГОС-кафедра'!$B$3:$G$52,6,0)))</f>
        <v>011200</v>
      </c>
      <c r="F194" s="10" t="s">
        <v>42</v>
      </c>
      <c r="G194" s="11" t="s">
        <v>34</v>
      </c>
      <c r="H194" s="56" t="s">
        <v>465</v>
      </c>
      <c r="I194" s="56" t="s">
        <v>465</v>
      </c>
      <c r="J194" s="13" t="str">
        <f>IF(B194="ФГТ",VLOOKUP(F194,'[1]Науч.спец-ФГОС-кафедра'!$A$1:$B$52,2,0),VLOOKUP(F194,'[1]ФГОС ВПО-ФГОС ВО'!$A$2:$B$129,2,0))</f>
        <v>Физика</v>
      </c>
      <c r="K194" s="13" t="s">
        <v>466</v>
      </c>
      <c r="L194" s="2">
        <v>2022</v>
      </c>
      <c r="M194" s="14">
        <f t="shared" ref="M194:M257" ca="1" si="21">IF(MONTH(TODAY())&lt;=7,YEAR(TODAY())-L194,YEAR(TODAY())-L194+1)</f>
        <v>3</v>
      </c>
      <c r="N194" s="2" t="str">
        <f>VLOOKUP(P194,[1]Кафедры!$A$2:$E$587,5,0)</f>
        <v>ИЕиС</v>
      </c>
      <c r="O194" s="2" t="s">
        <v>37</v>
      </c>
      <c r="P194" s="2">
        <v>63</v>
      </c>
      <c r="Q194" s="2" t="str">
        <f>VLOOKUP(P194,[1]Кафедры!$A$2:$D$587,3,0)</f>
        <v>Физики</v>
      </c>
      <c r="R194" s="2" t="str">
        <f>VLOOKUP(P194,[1]Кафедры!$A$2:$D$587,4,0)</f>
        <v>Долгушин Д.М.</v>
      </c>
      <c r="S194" s="15" t="s">
        <v>38</v>
      </c>
      <c r="T194" s="2"/>
      <c r="U194" s="16" t="s">
        <v>39</v>
      </c>
      <c r="V194" s="17">
        <v>44805</v>
      </c>
      <c r="W194" s="2" t="s">
        <v>40</v>
      </c>
      <c r="X194" s="17">
        <f t="shared" ref="X194:X257" si="22">EDATE(V194,LEFT(W194,1)*12+MID(W194,3,2))-1</f>
        <v>46265</v>
      </c>
      <c r="Y194" s="2" t="str">
        <f>IFERROR(IF(B194="ФГОС ВО",VLOOKUP(E194,'[1]Науч.спец-ФГОС-кафедра'!$G$3:$H$52,2,0),VLOOKUP(F194,'[1]Науч.спец-ФГОС-кафедра'!$A$3:$H$52,8,0)),"")</f>
        <v/>
      </c>
      <c r="Z194" s="18">
        <v>16</v>
      </c>
      <c r="AA194" s="12" t="str">
        <f>IF(B194="ФГОС 3++",VLOOKUP(F194,'[1]Справочник ФГОС ВО'!$C$2:$K$126,9,0),"")</f>
        <v>Актуализировано</v>
      </c>
      <c r="AB194" s="20"/>
      <c r="AC194" s="6" t="str">
        <f>IF(AND(G194="асп",B194="ФГОС ВО"),VLOOKUP(K194,'[1]Науч.спец-ФГОС-кафедра'!$F$2:$S$52,14,0),"")</f>
        <v/>
      </c>
      <c r="AD194" s="14">
        <f t="shared" ref="AD194:AD257" si="23">YEAR(X194)</f>
        <v>2026</v>
      </c>
      <c r="AE194" s="14"/>
      <c r="AF194" s="6"/>
    </row>
    <row r="195" spans="1:32" ht="13.9" customHeight="1">
      <c r="A195" s="5" t="str">
        <f t="shared" si="18"/>
        <v>07.00.00</v>
      </c>
      <c r="B195" s="6" t="s">
        <v>32</v>
      </c>
      <c r="C195" s="7" t="str">
        <f t="shared" si="19"/>
        <v/>
      </c>
      <c r="D195" s="8" t="str">
        <f t="shared" si="20"/>
        <v/>
      </c>
      <c r="E195" s="9">
        <f>IFERROR(VLOOKUP(F195,'[1]ФГОС ВПО-ФГОС ВО'!$A$2:$C$111,3,0),IF(B195="ФГОС ВО",VLOOKUP([1]Группы!K195,'[1]Науч.спец-ФГОС-кафедра'!$F$3:$G$52,2,0),VLOOKUP(J195,'[1]Науч.спец-ФГОС-кафедра'!$B$3:$G$52,6,0)))</f>
        <v>270100</v>
      </c>
      <c r="F195" s="10" t="s">
        <v>45</v>
      </c>
      <c r="G195" s="11" t="s">
        <v>34</v>
      </c>
      <c r="H195" s="12" t="s">
        <v>467</v>
      </c>
      <c r="I195" s="12" t="s">
        <v>467</v>
      </c>
      <c r="J195" s="13" t="str">
        <f>IF(B195="ФГТ",VLOOKUP(F195,'[1]Науч.спец-ФГОС-кафедра'!$A$1:$B$52,2,0),VLOOKUP(F195,'[1]ФГОС ВПО-ФГОС ВО'!$A$2:$B$129,2,0))</f>
        <v>Архитектура</v>
      </c>
      <c r="K195" s="13" t="s">
        <v>47</v>
      </c>
      <c r="L195" s="2">
        <v>2022</v>
      </c>
      <c r="M195" s="14">
        <f t="shared" ca="1" si="21"/>
        <v>3</v>
      </c>
      <c r="N195" s="2" t="str">
        <f>VLOOKUP(P195,[1]Кафедры!$A$2:$E$587,5,0)</f>
        <v>ИСАиИ</v>
      </c>
      <c r="O195" s="2" t="s">
        <v>48</v>
      </c>
      <c r="P195" s="2">
        <v>5</v>
      </c>
      <c r="Q195" s="2" t="str">
        <f>VLOOKUP(P195,[1]Кафедры!$A$2:$D$587,3,0)</f>
        <v>АиИИ</v>
      </c>
      <c r="R195" s="2" t="str">
        <f>VLOOKUP(P195,[1]Кафедры!$A$2:$D$587,4,0)</f>
        <v>Ульчицкий О.А.</v>
      </c>
      <c r="S195" s="15" t="s">
        <v>38</v>
      </c>
      <c r="T195" s="2"/>
      <c r="U195" s="16" t="s">
        <v>39</v>
      </c>
      <c r="V195" s="17">
        <v>44805</v>
      </c>
      <c r="W195" s="2" t="s">
        <v>49</v>
      </c>
      <c r="X195" s="17">
        <f t="shared" si="22"/>
        <v>46630</v>
      </c>
      <c r="Y195" s="2" t="str">
        <f>IFERROR(IF(B195="ФГОС ВО",VLOOKUP(E195,'[1]Науч.спец-ФГОС-кафедра'!$G$3:$H$52,2,0),VLOOKUP(F195,'[1]Науч.спец-ФГОС-кафедра'!$A$3:$H$52,8,0)),"")</f>
        <v/>
      </c>
      <c r="Z195" s="18">
        <v>27</v>
      </c>
      <c r="AA195" s="12" t="str">
        <f>IF(B195="ФГОС 3++",VLOOKUP(F195,'[1]Справочник ФГОС ВО'!$C$2:$K$126,9,0),"")</f>
        <v>Добавлена</v>
      </c>
      <c r="AB195" s="20"/>
      <c r="AC195" s="6" t="str">
        <f>IF(AND(G195="асп",B195="ФГОС ВО"),VLOOKUP(K195,'[1]Науч.спец-ФГОС-кафедра'!$F$2:$S$52,14,0),"")</f>
        <v/>
      </c>
      <c r="AD195" s="14">
        <f t="shared" si="23"/>
        <v>2027</v>
      </c>
      <c r="AE195" s="14"/>
      <c r="AF195" s="6"/>
    </row>
    <row r="196" spans="1:32" ht="25.5" customHeight="1">
      <c r="A196" s="5" t="str">
        <f t="shared" si="18"/>
        <v>07.00.00</v>
      </c>
      <c r="B196" s="6" t="s">
        <v>32</v>
      </c>
      <c r="C196" s="7" t="str">
        <f t="shared" si="19"/>
        <v/>
      </c>
      <c r="D196" s="8" t="str">
        <f t="shared" si="20"/>
        <v/>
      </c>
      <c r="E196" s="9">
        <f>IFERROR(VLOOKUP(F196,'[1]ФГОС ВПО-ФГОС ВО'!$A$2:$C$111,3,0),IF(B196="ФГОС ВО",VLOOKUP([1]Группы!K196,'[1]Науч.спец-ФГОС-кафедра'!$F$3:$G$52,2,0),VLOOKUP(J196,'[1]Науч.спец-ФГОС-кафедра'!$B$3:$G$52,6,0)))</f>
        <v>270300</v>
      </c>
      <c r="F196" s="10" t="s">
        <v>468</v>
      </c>
      <c r="G196" s="11" t="s">
        <v>34</v>
      </c>
      <c r="H196" s="12" t="s">
        <v>469</v>
      </c>
      <c r="I196" s="12" t="s">
        <v>469</v>
      </c>
      <c r="J196" s="13" t="str">
        <f>IF(B196="ФГТ",VLOOKUP(F196,'[1]Науч.спец-ФГОС-кафедра'!$A$1:$B$52,2,0),VLOOKUP(F196,'[1]ФГОС ВПО-ФГОС ВО'!$A$2:$B$129,2,0))</f>
        <v>Дизайн архитектурной среды</v>
      </c>
      <c r="K196" s="13" t="s">
        <v>470</v>
      </c>
      <c r="L196" s="2">
        <v>2022</v>
      </c>
      <c r="M196" s="14">
        <f t="shared" ca="1" si="21"/>
        <v>3</v>
      </c>
      <c r="N196" s="2" t="str">
        <f>VLOOKUP(P196,[1]Кафедры!$A$2:$E$587,5,0)</f>
        <v>ИСАиИ</v>
      </c>
      <c r="O196" s="2" t="s">
        <v>48</v>
      </c>
      <c r="P196" s="2">
        <v>5</v>
      </c>
      <c r="Q196" s="2" t="str">
        <f>VLOOKUP(P196,[1]Кафедры!$A$2:$D$587,3,0)</f>
        <v>АиИИ</v>
      </c>
      <c r="R196" s="2" t="str">
        <f>VLOOKUP(P196,[1]Кафедры!$A$2:$D$587,4,0)</f>
        <v>Ульчицкий О.А.</v>
      </c>
      <c r="S196" s="15" t="s">
        <v>38</v>
      </c>
      <c r="T196" s="2"/>
      <c r="U196" s="16" t="s">
        <v>39</v>
      </c>
      <c r="V196" s="17">
        <v>44805</v>
      </c>
      <c r="W196" s="2" t="s">
        <v>49</v>
      </c>
      <c r="X196" s="17">
        <f t="shared" si="22"/>
        <v>46630</v>
      </c>
      <c r="Y196" s="2" t="str">
        <f>IFERROR(IF(B196="ФГОС ВО",VLOOKUP(E196,'[1]Науч.спец-ФГОС-кафедра'!$G$3:$H$52,2,0),VLOOKUP(F196,'[1]Науч.спец-ФГОС-кафедра'!$A$3:$H$52,8,0)),"")</f>
        <v/>
      </c>
      <c r="Z196" s="18">
        <v>7</v>
      </c>
      <c r="AA196" s="12" t="str">
        <f>IF(B196="ФГОС 3++",VLOOKUP(F196,'[1]Справочник ФГОС ВО'!$C$2:$K$126,9,0),"")</f>
        <v>Добавлена</v>
      </c>
      <c r="AB196" s="20"/>
      <c r="AC196" s="6" t="str">
        <f>IF(AND(G196="асп",B196="ФГОС ВО"),VLOOKUP(K196,'[1]Науч.спец-ФГОС-кафедра'!$F$2:$S$52,14,0),"")</f>
        <v/>
      </c>
      <c r="AD196" s="14">
        <f t="shared" si="23"/>
        <v>2027</v>
      </c>
      <c r="AE196" s="14"/>
      <c r="AF196" s="6"/>
    </row>
    <row r="197" spans="1:32" ht="26.45" customHeight="1">
      <c r="A197" s="5" t="str">
        <f t="shared" si="18"/>
        <v>08.00.00</v>
      </c>
      <c r="B197" s="6" t="s">
        <v>32</v>
      </c>
      <c r="C197" s="7" t="str">
        <f t="shared" si="19"/>
        <v/>
      </c>
      <c r="D197" s="8" t="str">
        <f t="shared" si="20"/>
        <v/>
      </c>
      <c r="E197" s="9">
        <f>IFERROR(VLOOKUP(F197,'[1]ФГОС ВПО-ФГОС ВО'!$A$2:$C$111,3,0),IF(B197="ФГОС ВО",VLOOKUP([1]Группы!K197,'[1]Науч.спец-ФГОС-кафедра'!$F$3:$G$52,2,0),VLOOKUP(J197,'[1]Науч.спец-ФГОС-кафедра'!$B$3:$G$52,6,0)))</f>
        <v>270800</v>
      </c>
      <c r="F197" s="10" t="s">
        <v>51</v>
      </c>
      <c r="G197" s="11" t="s">
        <v>34</v>
      </c>
      <c r="H197" s="12" t="s">
        <v>471</v>
      </c>
      <c r="I197" s="12" t="s">
        <v>471</v>
      </c>
      <c r="J197" s="13" t="str">
        <f>IF(B197="ФГТ",VLOOKUP(F197,'[1]Науч.спец-ФГОС-кафедра'!$A$1:$B$52,2,0),VLOOKUP(F197,'[1]ФГОС ВПО-ФГОС ВО'!$A$2:$B$129,2,0))</f>
        <v>Строительство</v>
      </c>
      <c r="K197" s="21" t="s">
        <v>59</v>
      </c>
      <c r="L197" s="2">
        <v>2022</v>
      </c>
      <c r="M197" s="14">
        <f t="shared" ca="1" si="21"/>
        <v>3</v>
      </c>
      <c r="N197" s="2" t="str">
        <f>VLOOKUP(P197,[1]Кафедры!$A$2:$E$587,5,0)</f>
        <v>ИСАиИ</v>
      </c>
      <c r="O197" s="2" t="s">
        <v>48</v>
      </c>
      <c r="P197" s="2">
        <v>42</v>
      </c>
      <c r="Q197" s="2" t="str">
        <f>VLOOKUP(P197,[1]Кафедры!$A$2:$D$587,3,0)</f>
        <v>ПиСЗ</v>
      </c>
      <c r="R197" s="2" t="str">
        <f>VLOOKUP(P197,[1]Кафедры!$A$2:$D$587,4,0)</f>
        <v>Наркевич М.Ю.</v>
      </c>
      <c r="S197" s="15" t="s">
        <v>38</v>
      </c>
      <c r="T197" s="2"/>
      <c r="U197" s="16" t="s">
        <v>39</v>
      </c>
      <c r="V197" s="17">
        <v>44805</v>
      </c>
      <c r="W197" s="2" t="s">
        <v>40</v>
      </c>
      <c r="X197" s="17">
        <f t="shared" si="22"/>
        <v>46265</v>
      </c>
      <c r="Y197" s="2" t="str">
        <f>IFERROR(IF(B197="ФГОС ВО",VLOOKUP(E197,'[1]Науч.спец-ФГОС-кафедра'!$G$3:$H$52,2,0),VLOOKUP(F197,'[1]Науч.спец-ФГОС-кафедра'!$A$3:$H$52,8,0)),"")</f>
        <v/>
      </c>
      <c r="Z197" s="18">
        <v>29</v>
      </c>
      <c r="AA197" s="12" t="str">
        <f>IF(B197="ФГОС 3++",VLOOKUP(F197,'[1]Справочник ФГОС ВО'!$C$2:$K$126,9,0),"")</f>
        <v>Актуализировано</v>
      </c>
      <c r="AB197" s="20"/>
      <c r="AC197" s="6" t="str">
        <f>IF(AND(G197="асп",B197="ФГОС ВО"),VLOOKUP(K197,'[1]Науч.спец-ФГОС-кафедра'!$F$2:$S$52,14,0),"")</f>
        <v/>
      </c>
      <c r="AD197" s="14">
        <f t="shared" si="23"/>
        <v>2026</v>
      </c>
      <c r="AE197" s="14"/>
      <c r="AF197" s="6"/>
    </row>
    <row r="198" spans="1:32" ht="26.45" customHeight="1">
      <c r="A198" s="5" t="str">
        <f t="shared" si="18"/>
        <v>08.00.00</v>
      </c>
      <c r="B198" s="6" t="s">
        <v>32</v>
      </c>
      <c r="C198" s="7" t="str">
        <f t="shared" si="19"/>
        <v/>
      </c>
      <c r="D198" s="8" t="str">
        <f t="shared" si="20"/>
        <v/>
      </c>
      <c r="E198" s="9">
        <f>IFERROR(VLOOKUP(F198,'[1]ФГОС ВПО-ФГОС ВО'!$A$2:$C$111,3,0),IF(B198="ФГОС ВО",VLOOKUP([1]Группы!K198,'[1]Науч.спец-ФГОС-кафедра'!$F$3:$G$52,2,0),VLOOKUP(J198,'[1]Науч.спец-ФГОС-кафедра'!$B$3:$G$52,6,0)))</f>
        <v>270800</v>
      </c>
      <c r="F198" s="10" t="s">
        <v>51</v>
      </c>
      <c r="G198" s="11" t="s">
        <v>34</v>
      </c>
      <c r="H198" s="12" t="s">
        <v>472</v>
      </c>
      <c r="I198" s="12" t="s">
        <v>472</v>
      </c>
      <c r="J198" s="13" t="str">
        <f>IF(B198="ФГТ",VLOOKUP(F198,'[1]Науч.спец-ФГОС-кафедра'!$A$1:$B$52,2,0),VLOOKUP(F198,'[1]ФГОС ВПО-ФГОС ВО'!$A$2:$B$129,2,0))</f>
        <v>Строительство</v>
      </c>
      <c r="K198" s="21" t="s">
        <v>59</v>
      </c>
      <c r="L198" s="2">
        <v>2022</v>
      </c>
      <c r="M198" s="14">
        <f t="shared" ca="1" si="21"/>
        <v>3</v>
      </c>
      <c r="N198" s="2" t="str">
        <f>VLOOKUP(P198,[1]Кафедры!$A$2:$E$587,5,0)</f>
        <v>ИСАиИ</v>
      </c>
      <c r="O198" s="2" t="s">
        <v>55</v>
      </c>
      <c r="P198" s="2">
        <v>42</v>
      </c>
      <c r="Q198" s="2" t="str">
        <f>VLOOKUP(P198,[1]Кафедры!$A$2:$D$587,3,0)</f>
        <v>ПиСЗ</v>
      </c>
      <c r="R198" s="2" t="str">
        <f>VLOOKUP(P198,[1]Кафедры!$A$2:$D$587,4,0)</f>
        <v>Наркевич М.Ю.</v>
      </c>
      <c r="S198" s="15" t="s">
        <v>56</v>
      </c>
      <c r="T198" s="2"/>
      <c r="U198" s="16" t="s">
        <v>39</v>
      </c>
      <c r="V198" s="57">
        <v>44835</v>
      </c>
      <c r="W198" s="2" t="s">
        <v>57</v>
      </c>
      <c r="X198" s="17">
        <f t="shared" si="22"/>
        <v>46630</v>
      </c>
      <c r="Y198" s="2" t="str">
        <f>IFERROR(IF(B198="ФГОС ВО",VLOOKUP(E198,'[1]Науч.спец-ФГОС-кафедра'!$G$3:$H$52,2,0),VLOOKUP(F198,'[1]Науч.спец-ФГОС-кафедра'!$A$3:$H$52,8,0)),"")</f>
        <v/>
      </c>
      <c r="Z198" s="18">
        <v>18</v>
      </c>
      <c r="AA198" s="12" t="str">
        <f>IF(B198="ФГОС 3++",VLOOKUP(F198,'[1]Справочник ФГОС ВО'!$C$2:$K$126,9,0),"")</f>
        <v>Актуализировано</v>
      </c>
      <c r="AB198" s="20"/>
      <c r="AC198" s="6" t="str">
        <f>IF(AND(G198="асп",B198="ФГОС ВО"),VLOOKUP(K198,'[1]Науч.спец-ФГОС-кафедра'!$F$2:$S$52,14,0),"")</f>
        <v/>
      </c>
      <c r="AD198" s="14">
        <f t="shared" si="23"/>
        <v>2027</v>
      </c>
      <c r="AE198" s="14"/>
      <c r="AF198" s="6"/>
    </row>
    <row r="199" spans="1:32" ht="26.45" customHeight="1">
      <c r="A199" s="5" t="str">
        <f t="shared" si="18"/>
        <v>08.00.00</v>
      </c>
      <c r="B199" s="6" t="s">
        <v>32</v>
      </c>
      <c r="C199" s="7" t="str">
        <f t="shared" si="19"/>
        <v/>
      </c>
      <c r="D199" s="8" t="str">
        <f t="shared" si="20"/>
        <v/>
      </c>
      <c r="E199" s="9">
        <f>IFERROR(VLOOKUP(F199,'[1]ФГОС ВПО-ФГОС ВО'!$A$2:$C$111,3,0),IF(B199="ФГОС ВО",VLOOKUP([1]Группы!K199,'[1]Науч.спец-ФГОС-кафедра'!$F$3:$G$52,2,0),VLOOKUP(J199,'[1]Науч.спец-ФГОС-кафедра'!$B$3:$G$52,6,0)))</f>
        <v>270800</v>
      </c>
      <c r="F199" s="10" t="s">
        <v>51</v>
      </c>
      <c r="G199" s="11" t="s">
        <v>34</v>
      </c>
      <c r="H199" s="56" t="s">
        <v>473</v>
      </c>
      <c r="I199" s="56" t="s">
        <v>473</v>
      </c>
      <c r="J199" s="13" t="str">
        <f>IF(B199="ФГТ",VLOOKUP(F199,'[1]Науч.спец-ФГОС-кафедра'!$A$1:$B$52,2,0),VLOOKUP(F199,'[1]ФГОС ВПО-ФГОС ВО'!$A$2:$B$129,2,0))</f>
        <v>Строительство</v>
      </c>
      <c r="K199" s="21" t="s">
        <v>474</v>
      </c>
      <c r="L199" s="2">
        <v>2022</v>
      </c>
      <c r="M199" s="14">
        <f t="shared" ca="1" si="21"/>
        <v>3</v>
      </c>
      <c r="N199" s="2" t="str">
        <f>VLOOKUP(P199,[1]Кафедры!$A$2:$E$587,5,0)</f>
        <v>ИСАиИ</v>
      </c>
      <c r="O199" s="2" t="s">
        <v>48</v>
      </c>
      <c r="P199" s="2">
        <v>62</v>
      </c>
      <c r="Q199" s="2" t="str">
        <f>VLOOKUP(P199,[1]Кафедры!$A$2:$D$587,3,0)</f>
        <v>УиИС</v>
      </c>
      <c r="R199" s="2" t="str">
        <f>VLOOKUP(P199,[1]Кафедры!$A$2:$D$587,4,0)</f>
        <v>Суровцов М.М.</v>
      </c>
      <c r="S199" s="15" t="s">
        <v>38</v>
      </c>
      <c r="T199" s="2" t="s">
        <v>475</v>
      </c>
      <c r="U199" s="1"/>
      <c r="V199" s="17">
        <v>44805</v>
      </c>
      <c r="W199" s="2" t="s">
        <v>40</v>
      </c>
      <c r="X199" s="17">
        <f t="shared" si="22"/>
        <v>46265</v>
      </c>
      <c r="Y199" s="2" t="str">
        <f>IFERROR(IF(B199="ФГОС ВО",VLOOKUP(E199,'[1]Науч.спец-ФГОС-кафедра'!$G$3:$H$52,2,0),VLOOKUP(F199,'[1]Науч.спец-ФГОС-кафедра'!$A$3:$H$52,8,0)),"")</f>
        <v/>
      </c>
      <c r="Z199" s="18">
        <v>16</v>
      </c>
      <c r="AA199" s="12" t="str">
        <f>IF(B199="ФГОС 3++",VLOOKUP(F199,'[1]Справочник ФГОС ВО'!$C$2:$K$126,9,0),"")</f>
        <v>Актуализировано</v>
      </c>
      <c r="AB199" s="24" t="s">
        <v>74</v>
      </c>
      <c r="AC199" s="6" t="str">
        <f>IF(AND(G199="асп",B199="ФГОС ВО"),VLOOKUP(K199,'[1]Науч.спец-ФГОС-кафедра'!$F$2:$S$52,14,0),"")</f>
        <v/>
      </c>
      <c r="AD199" s="14">
        <f t="shared" si="23"/>
        <v>2026</v>
      </c>
      <c r="AE199" s="14"/>
      <c r="AF199" s="6"/>
    </row>
    <row r="200" spans="1:32" ht="38.25">
      <c r="A200" s="5" t="str">
        <f t="shared" si="18"/>
        <v>08.00.00</v>
      </c>
      <c r="B200" s="6" t="s">
        <v>32</v>
      </c>
      <c r="C200" s="7" t="str">
        <f t="shared" si="19"/>
        <v/>
      </c>
      <c r="D200" s="8" t="str">
        <f t="shared" si="20"/>
        <v/>
      </c>
      <c r="E200" s="9">
        <f>IFERROR(VLOOKUP(F200,'[1]ФГОС ВПО-ФГОС ВО'!$A$2:$C$111,3,0),IF(B200="ФГОС ВО",VLOOKUP([1]Группы!K200,'[1]Науч.спец-ФГОС-кафедра'!$F$3:$G$52,2,0),VLOOKUP(J200,'[1]Науч.спец-ФГОС-кафедра'!$B$3:$G$52,6,0)))</f>
        <v>270800</v>
      </c>
      <c r="F200" s="10" t="s">
        <v>51</v>
      </c>
      <c r="G200" s="11" t="s">
        <v>34</v>
      </c>
      <c r="H200" s="56" t="s">
        <v>476</v>
      </c>
      <c r="I200" s="56" t="s">
        <v>476</v>
      </c>
      <c r="J200" s="13" t="str">
        <f>IF(B200="ФГТ",VLOOKUP(F200,'[1]Науч.спец-ФГОС-кафедра'!$A$1:$B$52,2,0),VLOOKUP(F200,'[1]ФГОС ВПО-ФГОС ВО'!$A$2:$B$129,2,0))</f>
        <v>Строительство</v>
      </c>
      <c r="K200" s="21" t="s">
        <v>477</v>
      </c>
      <c r="L200" s="2">
        <v>2022</v>
      </c>
      <c r="M200" s="14">
        <f t="shared" ca="1" si="21"/>
        <v>3</v>
      </c>
      <c r="N200" s="2" t="str">
        <f>VLOOKUP(P200,[1]Кафедры!$A$2:$E$587,5,0)</f>
        <v>ИСАиИ</v>
      </c>
      <c r="O200" s="2" t="s">
        <v>48</v>
      </c>
      <c r="P200" s="2">
        <v>42</v>
      </c>
      <c r="Q200" s="2" t="str">
        <f>VLOOKUP(P200,[1]Кафедры!$A$2:$D$587,3,0)</f>
        <v>ПиСЗ</v>
      </c>
      <c r="R200" s="2" t="str">
        <f>VLOOKUP(P200,[1]Кафедры!$A$2:$D$587,4,0)</f>
        <v>Наркевич М.Ю.</v>
      </c>
      <c r="S200" s="15" t="s">
        <v>38</v>
      </c>
      <c r="T200" s="2"/>
      <c r="U200" s="16" t="s">
        <v>39</v>
      </c>
      <c r="V200" s="17">
        <v>44805</v>
      </c>
      <c r="W200" s="2" t="s">
        <v>40</v>
      </c>
      <c r="X200" s="17">
        <f t="shared" si="22"/>
        <v>46265</v>
      </c>
      <c r="Y200" s="2" t="str">
        <f>IFERROR(IF(B200="ФГОС ВО",VLOOKUP(E200,'[1]Науч.спец-ФГОС-кафедра'!$G$3:$H$52,2,0),VLOOKUP(F200,'[1]Науч.спец-ФГОС-кафедра'!$A$3:$H$52,8,0)),"")</f>
        <v/>
      </c>
      <c r="Z200" s="18">
        <v>20</v>
      </c>
      <c r="AA200" s="12" t="str">
        <f>IF(B200="ФГОС 3++",VLOOKUP(F200,'[1]Справочник ФГОС ВО'!$C$2:$K$126,9,0),"")</f>
        <v>Актуализировано</v>
      </c>
      <c r="AB200" s="20"/>
      <c r="AC200" s="6" t="str">
        <f>IF(AND(G200="асп",B200="ФГОС ВО"),VLOOKUP(K200,'[1]Науч.спец-ФГОС-кафедра'!$F$2:$S$52,14,0),"")</f>
        <v/>
      </c>
      <c r="AD200" s="14">
        <f t="shared" si="23"/>
        <v>2026</v>
      </c>
      <c r="AE200" s="14"/>
      <c r="AF200" s="6"/>
    </row>
    <row r="201" spans="1:32" ht="38.25">
      <c r="A201" s="5" t="str">
        <f t="shared" si="18"/>
        <v>09.00.00</v>
      </c>
      <c r="B201" s="6" t="s">
        <v>32</v>
      </c>
      <c r="C201" s="7" t="str">
        <f t="shared" si="19"/>
        <v/>
      </c>
      <c r="D201" s="8" t="str">
        <f t="shared" si="20"/>
        <v/>
      </c>
      <c r="E201" s="9">
        <f>IFERROR(VLOOKUP(F201,'[1]ФГОС ВПО-ФГОС ВО'!$A$2:$C$111,3,0),IF(B201="ФГОС ВО",VLOOKUP([1]Группы!K201,'[1]Науч.спец-ФГОС-кафедра'!$F$3:$G$52,2,0),VLOOKUP(J201,'[1]Науч.спец-ФГОС-кафедра'!$B$3:$G$52,6,0)))</f>
        <v>230100</v>
      </c>
      <c r="F201" s="10" t="s">
        <v>70</v>
      </c>
      <c r="G201" s="11" t="s">
        <v>34</v>
      </c>
      <c r="H201" s="12" t="s">
        <v>478</v>
      </c>
      <c r="I201" s="12" t="s">
        <v>478</v>
      </c>
      <c r="J201" s="13" t="str">
        <f>IF(B201="ФГТ",VLOOKUP(F201,'[1]Науч.спец-ФГОС-кафедра'!$A$1:$B$52,2,0),VLOOKUP(F201,'[1]ФГОС ВПО-ФГОС ВО'!$A$2:$B$129,2,0))</f>
        <v>Информатика и вычислительная техника</v>
      </c>
      <c r="K201" s="13" t="s">
        <v>72</v>
      </c>
      <c r="L201" s="2">
        <v>2022</v>
      </c>
      <c r="M201" s="14">
        <f t="shared" ca="1" si="21"/>
        <v>3</v>
      </c>
      <c r="N201" s="2" t="str">
        <f>VLOOKUP(P201,[1]Кафедры!$A$2:$E$587,5,0)</f>
        <v>ИЭиАС</v>
      </c>
      <c r="O201" s="2" t="s">
        <v>77</v>
      </c>
      <c r="P201" s="2">
        <v>11</v>
      </c>
      <c r="Q201" s="2" t="str">
        <f>VLOOKUP(P201,[1]Кафедры!$A$2:$D$587,3,0)</f>
        <v>ВТиП</v>
      </c>
      <c r="R201" s="2" t="str">
        <f>VLOOKUP(P201,[1]Кафедры!$A$2:$D$587,4,0)</f>
        <v>Логунова О.С.</v>
      </c>
      <c r="S201" s="15" t="s">
        <v>38</v>
      </c>
      <c r="T201" s="2"/>
      <c r="U201" s="16" t="s">
        <v>39</v>
      </c>
      <c r="V201" s="17">
        <v>44805</v>
      </c>
      <c r="W201" s="2" t="s">
        <v>40</v>
      </c>
      <c r="X201" s="17">
        <f t="shared" si="22"/>
        <v>46265</v>
      </c>
      <c r="Y201" s="2" t="str">
        <f>IFERROR(IF(B201="ФГОС ВО",VLOOKUP(E201,'[1]Науч.спец-ФГОС-кафедра'!$G$3:$H$52,2,0),VLOOKUP(F201,'[1]Науч.спец-ФГОС-кафедра'!$A$3:$H$52,8,0)),"")</f>
        <v/>
      </c>
      <c r="Z201" s="22">
        <v>23</v>
      </c>
      <c r="AA201" s="12" t="str">
        <f>IF(B201="ФГОС 3++",VLOOKUP(F201,'[1]Справочник ФГОС ВО'!$C$2:$K$126,9,0),"")</f>
        <v>Алгоритмы</v>
      </c>
      <c r="AB201" s="24" t="s">
        <v>74</v>
      </c>
      <c r="AC201" s="6" t="str">
        <f>IF(AND(G201="асп",B201="ФГОС ВО"),VLOOKUP(K201,'[1]Науч.спец-ФГОС-кафедра'!$F$2:$S$52,14,0),"")</f>
        <v/>
      </c>
      <c r="AD201" s="14">
        <f t="shared" si="23"/>
        <v>2026</v>
      </c>
      <c r="AE201" s="14"/>
      <c r="AF201" s="14" t="s">
        <v>78</v>
      </c>
    </row>
    <row r="202" spans="1:32" ht="24.75" customHeight="1">
      <c r="A202" s="5" t="str">
        <f t="shared" si="18"/>
        <v>09.00.00</v>
      </c>
      <c r="B202" s="6" t="s">
        <v>32</v>
      </c>
      <c r="C202" s="7" t="str">
        <f t="shared" si="19"/>
        <v/>
      </c>
      <c r="D202" s="8" t="str">
        <f t="shared" si="20"/>
        <v/>
      </c>
      <c r="E202" s="9">
        <f>IFERROR(VLOOKUP(F202,'[1]ФГОС ВПО-ФГОС ВО'!$A$2:$C$111,3,0),IF(B202="ФГОС ВО",VLOOKUP([1]Группы!K202,'[1]Науч.спец-ФГОС-кафедра'!$F$3:$G$52,2,0),VLOOKUP(J202,'[1]Науч.спец-ФГОС-кафедра'!$B$3:$G$52,6,0)))</f>
        <v>230100</v>
      </c>
      <c r="F202" s="10" t="s">
        <v>70</v>
      </c>
      <c r="G202" s="11" t="s">
        <v>34</v>
      </c>
      <c r="H202" s="12" t="s">
        <v>479</v>
      </c>
      <c r="I202" s="12" t="s">
        <v>479</v>
      </c>
      <c r="J202" s="13" t="str">
        <f>IF(B202="ФГТ",VLOOKUP(F202,'[1]Науч.спец-ФГОС-кафедра'!$A$1:$B$52,2,0),VLOOKUP(F202,'[1]ФГОС ВПО-ФГОС ВО'!$A$2:$B$129,2,0))</f>
        <v>Информатика и вычислительная техника</v>
      </c>
      <c r="K202" s="13" t="s">
        <v>80</v>
      </c>
      <c r="L202" s="2">
        <v>2022</v>
      </c>
      <c r="M202" s="14">
        <f t="shared" ca="1" si="21"/>
        <v>3</v>
      </c>
      <c r="N202" s="2" t="str">
        <f>VLOOKUP(P202,[1]Кафедры!$A$2:$E$587,5,0)</f>
        <v>ИЭиАС</v>
      </c>
      <c r="O202" s="2" t="s">
        <v>77</v>
      </c>
      <c r="P202" s="2">
        <v>11</v>
      </c>
      <c r="Q202" s="2" t="str">
        <f>VLOOKUP(P202,[1]Кафедры!$A$2:$D$587,3,0)</f>
        <v>ВТиП</v>
      </c>
      <c r="R202" s="2" t="str">
        <f>VLOOKUP(P202,[1]Кафедры!$A$2:$D$587,4,0)</f>
        <v>Логунова О.С.</v>
      </c>
      <c r="S202" s="15" t="s">
        <v>38</v>
      </c>
      <c r="T202" s="2"/>
      <c r="U202" s="16" t="s">
        <v>39</v>
      </c>
      <c r="V202" s="17">
        <v>44805</v>
      </c>
      <c r="W202" s="2" t="s">
        <v>40</v>
      </c>
      <c r="X202" s="17">
        <f t="shared" si="22"/>
        <v>46265</v>
      </c>
      <c r="Y202" s="2" t="str">
        <f>IFERROR(IF(B202="ФГОС ВО",VLOOKUP(E202,'[1]Науч.спец-ФГОС-кафедра'!$G$3:$H$52,2,0),VLOOKUP(F202,'[1]Науч.спец-ФГОС-кафедра'!$A$3:$H$52,8,0)),"")</f>
        <v/>
      </c>
      <c r="Z202" s="22">
        <v>22</v>
      </c>
      <c r="AA202" s="12" t="str">
        <f>IF(B202="ФГОС 3++",VLOOKUP(F202,'[1]Справочник ФГОС ВО'!$C$2:$K$126,9,0),"")</f>
        <v>Алгоритмы</v>
      </c>
      <c r="AB202" s="24" t="s">
        <v>74</v>
      </c>
      <c r="AC202" s="6" t="str">
        <f>IF(AND(G202="асп",B202="ФГОС ВО"),VLOOKUP(K202,'[1]Науч.спец-ФГОС-кафедра'!$F$2:$S$52,14,0),"")</f>
        <v/>
      </c>
      <c r="AD202" s="14">
        <f t="shared" si="23"/>
        <v>2026</v>
      </c>
      <c r="AE202" s="14"/>
      <c r="AF202" s="14" t="s">
        <v>78</v>
      </c>
    </row>
    <row r="203" spans="1:32" ht="24.75" customHeight="1">
      <c r="A203" s="5" t="str">
        <f t="shared" si="18"/>
        <v>09.00.00</v>
      </c>
      <c r="B203" s="6" t="s">
        <v>32</v>
      </c>
      <c r="C203" s="7" t="str">
        <f t="shared" si="19"/>
        <v/>
      </c>
      <c r="D203" s="8" t="str">
        <f t="shared" si="20"/>
        <v/>
      </c>
      <c r="E203" s="9">
        <f>IFERROR(VLOOKUP(F203,'[1]ФГОС ВПО-ФГОС ВО'!$A$2:$C$111,3,0),IF(B203="ФГОС ВО",VLOOKUP([1]Группы!K203,'[1]Науч.спец-ФГОС-кафедра'!$F$3:$G$52,2,0),VLOOKUP(J203,'[1]Науч.спец-ФГОС-кафедра'!$B$3:$G$52,6,0)))</f>
        <v>230100</v>
      </c>
      <c r="F203" s="10" t="s">
        <v>70</v>
      </c>
      <c r="G203" s="11" t="s">
        <v>34</v>
      </c>
      <c r="H203" s="56" t="s">
        <v>480</v>
      </c>
      <c r="I203" s="56" t="s">
        <v>480</v>
      </c>
      <c r="J203" s="13" t="str">
        <f>IF(B203="ФГТ",VLOOKUP(F203,'[1]Науч.спец-ФГОС-кафедра'!$A$1:$B$52,2,0),VLOOKUP(F203,'[1]ФГОС ВПО-ФГОС ВО'!$A$2:$B$129,2,0))</f>
        <v>Информатика и вычислительная техника</v>
      </c>
      <c r="K203" s="13" t="s">
        <v>481</v>
      </c>
      <c r="L203" s="2">
        <v>2022</v>
      </c>
      <c r="M203" s="14">
        <f t="shared" ca="1" si="21"/>
        <v>3</v>
      </c>
      <c r="N203" s="2" t="str">
        <f>VLOOKUP(P203,[1]Кафедры!$A$2:$E$587,5,0)</f>
        <v>ИЭиАС</v>
      </c>
      <c r="O203" s="2" t="s">
        <v>77</v>
      </c>
      <c r="P203" s="2">
        <v>11</v>
      </c>
      <c r="Q203" s="2" t="str">
        <f>VLOOKUP(P203,[1]Кафедры!$A$2:$D$587,3,0)</f>
        <v>ВТиП</v>
      </c>
      <c r="R203" s="2" t="str">
        <f>VLOOKUP(P203,[1]Кафедры!$A$2:$D$587,4,0)</f>
        <v>Логунова О.С.</v>
      </c>
      <c r="S203" s="15" t="s">
        <v>38</v>
      </c>
      <c r="T203" s="2"/>
      <c r="U203" s="16" t="s">
        <v>39</v>
      </c>
      <c r="V203" s="17">
        <v>44805</v>
      </c>
      <c r="W203" s="2" t="s">
        <v>40</v>
      </c>
      <c r="X203" s="17">
        <f t="shared" si="22"/>
        <v>46265</v>
      </c>
      <c r="Y203" s="2" t="str">
        <f>IFERROR(IF(B203="ФГОС ВО",VLOOKUP(E203,'[1]Науч.спец-ФГОС-кафедра'!$G$3:$H$52,2,0),VLOOKUP(F203,'[1]Науч.спец-ФГОС-кафедра'!$A$3:$H$52,8,0)),"")</f>
        <v/>
      </c>
      <c r="Z203" s="22">
        <v>17</v>
      </c>
      <c r="AA203" s="12" t="str">
        <f>IF(B203="ФГОС 3++",VLOOKUP(F203,'[1]Справочник ФГОС ВО'!$C$2:$K$126,9,0),"")</f>
        <v>Алгоритмы</v>
      </c>
      <c r="AB203" s="24" t="s">
        <v>74</v>
      </c>
      <c r="AC203" s="6" t="str">
        <f>IF(AND(G203="асп",B203="ФГОС ВО"),VLOOKUP(K203,'[1]Науч.спец-ФГОС-кафедра'!$F$2:$S$52,14,0),"")</f>
        <v/>
      </c>
      <c r="AD203" s="14">
        <f t="shared" si="23"/>
        <v>2026</v>
      </c>
      <c r="AE203" s="14"/>
      <c r="AF203" s="14" t="s">
        <v>78</v>
      </c>
    </row>
    <row r="204" spans="1:32" ht="38.25">
      <c r="A204" s="5" t="str">
        <f t="shared" si="18"/>
        <v>09.00.00</v>
      </c>
      <c r="B204" s="6" t="s">
        <v>32</v>
      </c>
      <c r="C204" s="7" t="str">
        <f t="shared" si="19"/>
        <v/>
      </c>
      <c r="D204" s="8" t="str">
        <f t="shared" si="20"/>
        <v/>
      </c>
      <c r="E204" s="9" t="str">
        <f>IFERROR(VLOOKUP(F204,'[1]ФГОС ВПО-ФГОС ВО'!$A$2:$C$111,3,0),IF(B204="ФГОС ВО",VLOOKUP([1]Группы!K204,'[1]Науч.спец-ФГОС-кафедра'!$F$3:$G$52,2,0),VLOOKUP(J204,'[1]Науч.спец-ФГОС-кафедра'!$B$3:$G$52,6,0)))</f>
        <v>230700</v>
      </c>
      <c r="F204" s="10" t="s">
        <v>81</v>
      </c>
      <c r="G204" s="11" t="s">
        <v>34</v>
      </c>
      <c r="H204" s="56" t="s">
        <v>482</v>
      </c>
      <c r="I204" s="56" t="s">
        <v>482</v>
      </c>
      <c r="J204" s="13" t="str">
        <f>IF(B204="ФГТ",VLOOKUP(F204,'[1]Науч.спец-ФГОС-кафедра'!$A$1:$B$52,2,0),VLOOKUP(F204,'[1]ФГОС ВПО-ФГОС ВО'!$A$2:$B$129,2,0))</f>
        <v>Прикладная информатика</v>
      </c>
      <c r="K204" s="13" t="s">
        <v>483</v>
      </c>
      <c r="L204" s="2">
        <v>2022</v>
      </c>
      <c r="M204" s="14">
        <f t="shared" ca="1" si="21"/>
        <v>3</v>
      </c>
      <c r="N204" s="2" t="str">
        <f>VLOOKUP(P204,[1]Кафедры!$A$2:$E$587,5,0)</f>
        <v>ИЭиАС</v>
      </c>
      <c r="O204" s="2" t="s">
        <v>77</v>
      </c>
      <c r="P204" s="2">
        <v>6</v>
      </c>
      <c r="Q204" s="2" t="str">
        <f>VLOOKUP(P204,[1]Кафедры!$A$2:$D$587,3,0)</f>
        <v>БИиИТ</v>
      </c>
      <c r="R204" s="2" t="str">
        <f>VLOOKUP(P204,[1]Кафедры!$A$2:$D$587,4,0)</f>
        <v>Чусавитина Г.Н.</v>
      </c>
      <c r="S204" s="15" t="s">
        <v>38</v>
      </c>
      <c r="T204" s="2"/>
      <c r="U204" s="16" t="s">
        <v>39</v>
      </c>
      <c r="V204" s="17">
        <v>44805</v>
      </c>
      <c r="W204" s="2" t="s">
        <v>40</v>
      </c>
      <c r="X204" s="17">
        <f t="shared" si="22"/>
        <v>46265</v>
      </c>
      <c r="Y204" s="2" t="str">
        <f>IFERROR(IF(B204="ФГОС ВО",VLOOKUP(E204,'[1]Науч.спец-ФГОС-кафедра'!$G$3:$H$52,2,0),VLOOKUP(F204,'[1]Науч.спец-ФГОС-кафедра'!$A$3:$H$52,8,0)),"")</f>
        <v/>
      </c>
      <c r="Z204" s="22">
        <v>21</v>
      </c>
      <c r="AA204" s="12" t="str">
        <f>IF(B204="ФГОС 3++",VLOOKUP(F204,'[1]Справочник ФГОС ВО'!$C$2:$K$126,9,0),"")</f>
        <v>Алгоритмы</v>
      </c>
      <c r="AB204" s="24" t="s">
        <v>74</v>
      </c>
      <c r="AC204" s="6" t="str">
        <f>IF(AND(G204="асп",B204="ФГОС ВО"),VLOOKUP(K204,'[1]Науч.спец-ФГОС-кафедра'!$F$2:$S$52,14,0),"")</f>
        <v/>
      </c>
      <c r="AD204" s="14">
        <f t="shared" si="23"/>
        <v>2026</v>
      </c>
      <c r="AE204" s="14"/>
      <c r="AF204" s="14" t="s">
        <v>78</v>
      </c>
    </row>
    <row r="205" spans="1:32" ht="51">
      <c r="A205" s="5" t="str">
        <f t="shared" si="18"/>
        <v>09.00.00</v>
      </c>
      <c r="B205" s="6" t="s">
        <v>32</v>
      </c>
      <c r="C205" s="7" t="str">
        <f t="shared" si="19"/>
        <v/>
      </c>
      <c r="D205" s="8" t="str">
        <f t="shared" si="20"/>
        <v/>
      </c>
      <c r="E205" s="9" t="str">
        <f>IFERROR(VLOOKUP(F205,'[1]ФГОС ВПО-ФГОС ВО'!$A$2:$C$111,3,0),IF(B205="ФГОС ВО",VLOOKUP([1]Группы!K205,'[1]Науч.спец-ФГОС-кафедра'!$F$3:$G$52,2,0),VLOOKUP(J205,'[1]Науч.спец-ФГОС-кафедра'!$B$3:$G$52,6,0)))</f>
        <v>230700</v>
      </c>
      <c r="F205" s="10" t="s">
        <v>81</v>
      </c>
      <c r="G205" s="11" t="s">
        <v>34</v>
      </c>
      <c r="H205" s="56" t="s">
        <v>484</v>
      </c>
      <c r="I205" s="56" t="s">
        <v>484</v>
      </c>
      <c r="J205" s="13" t="str">
        <f>IF(B205="ФГТ",VLOOKUP(F205,'[1]Науч.спец-ФГОС-кафедра'!$A$1:$B$52,2,0),VLOOKUP(F205,'[1]ФГОС ВПО-ФГОС ВО'!$A$2:$B$129,2,0))</f>
        <v>Прикладная информатика</v>
      </c>
      <c r="K205" s="13" t="s">
        <v>485</v>
      </c>
      <c r="L205" s="2">
        <v>2022</v>
      </c>
      <c r="M205" s="14">
        <f t="shared" ca="1" si="21"/>
        <v>3</v>
      </c>
      <c r="N205" s="2" t="str">
        <f>VLOOKUP(P205,[1]Кафедры!$A$2:$E$587,5,0)</f>
        <v>ИЭиАС</v>
      </c>
      <c r="O205" s="2" t="s">
        <v>77</v>
      </c>
      <c r="P205" s="2">
        <v>6</v>
      </c>
      <c r="Q205" s="2" t="str">
        <f>VLOOKUP(P205,[1]Кафедры!$A$2:$D$587,3,0)</f>
        <v>БИиИТ</v>
      </c>
      <c r="R205" s="2" t="str">
        <f>VLOOKUP(P205,[1]Кафедры!$A$2:$D$587,4,0)</f>
        <v>Чусавитина Г.Н.</v>
      </c>
      <c r="S205" s="15" t="s">
        <v>38</v>
      </c>
      <c r="T205" s="2"/>
      <c r="U205" s="16" t="s">
        <v>39</v>
      </c>
      <c r="V205" s="17">
        <v>44805</v>
      </c>
      <c r="W205" s="2" t="s">
        <v>40</v>
      </c>
      <c r="X205" s="17">
        <f t="shared" si="22"/>
        <v>46265</v>
      </c>
      <c r="Y205" s="2" t="str">
        <f>IFERROR(IF(B205="ФГОС ВО",VLOOKUP(E205,'[1]Науч.спец-ФГОС-кафедра'!$G$3:$H$52,2,0),VLOOKUP(F205,'[1]Науч.спец-ФГОС-кафедра'!$A$3:$H$52,8,0)),"")</f>
        <v/>
      </c>
      <c r="Z205" s="22">
        <v>26</v>
      </c>
      <c r="AA205" s="12" t="str">
        <f>IF(B205="ФГОС 3++",VLOOKUP(F205,'[1]Справочник ФГОС ВО'!$C$2:$K$126,9,0),"")</f>
        <v>Алгоритмы</v>
      </c>
      <c r="AB205" s="24" t="s">
        <v>74</v>
      </c>
      <c r="AC205" s="6" t="str">
        <f>IF(AND(G205="асп",B205="ФГОС ВО"),VLOOKUP(K205,'[1]Науч.спец-ФГОС-кафедра'!$F$2:$S$52,14,0),"")</f>
        <v/>
      </c>
      <c r="AD205" s="14">
        <f t="shared" si="23"/>
        <v>2026</v>
      </c>
      <c r="AE205" s="14"/>
      <c r="AF205" s="14" t="s">
        <v>78</v>
      </c>
    </row>
    <row r="206" spans="1:32" ht="30">
      <c r="A206" s="5" t="str">
        <f t="shared" si="18"/>
        <v>09.00.00</v>
      </c>
      <c r="B206" s="6" t="s">
        <v>32</v>
      </c>
      <c r="C206" s="7" t="str">
        <f t="shared" si="19"/>
        <v/>
      </c>
      <c r="D206" s="8" t="str">
        <f t="shared" si="20"/>
        <v/>
      </c>
      <c r="E206" s="9" t="str">
        <f>IFERROR(VLOOKUP(F206,'[1]ФГОС ВПО-ФГОС ВО'!$A$2:$C$111,3,0),IF(B206="ФГОС ВО",VLOOKUP([1]Группы!K206,'[1]Науч.спец-ФГОС-кафедра'!$F$3:$G$52,2,0),VLOOKUP(J206,'[1]Науч.спец-ФГОС-кафедра'!$B$3:$G$52,6,0)))</f>
        <v>230700</v>
      </c>
      <c r="F206" s="10" t="s">
        <v>81</v>
      </c>
      <c r="G206" s="11" t="s">
        <v>34</v>
      </c>
      <c r="H206" s="56" t="s">
        <v>486</v>
      </c>
      <c r="I206" s="56" t="s">
        <v>486</v>
      </c>
      <c r="J206" s="13" t="str">
        <f>IF(B206="ФГТ",VLOOKUP(F206,'[1]Науч.спец-ФГОС-кафедра'!$A$1:$B$52,2,0),VLOOKUP(F206,'[1]ФГОС ВПО-ФГОС ВО'!$A$2:$B$129,2,0))</f>
        <v>Прикладная информатика</v>
      </c>
      <c r="K206" s="13" t="s">
        <v>487</v>
      </c>
      <c r="L206" s="2">
        <v>2022</v>
      </c>
      <c r="M206" s="14">
        <f t="shared" ca="1" si="21"/>
        <v>3</v>
      </c>
      <c r="N206" s="2" t="str">
        <f>VLOOKUP(P206,[1]Кафедры!$A$2:$E$587,5,0)</f>
        <v>ИЭиАС</v>
      </c>
      <c r="O206" s="2" t="s">
        <v>77</v>
      </c>
      <c r="P206" s="2">
        <v>6</v>
      </c>
      <c r="Q206" s="2" t="str">
        <f>VLOOKUP(P206,[1]Кафедры!$A$2:$D$587,3,0)</f>
        <v>БИиИТ</v>
      </c>
      <c r="R206" s="2" t="str">
        <f>VLOOKUP(P206,[1]Кафедры!$A$2:$D$587,4,0)</f>
        <v>Чусавитина Г.Н.</v>
      </c>
      <c r="S206" s="15" t="s">
        <v>38</v>
      </c>
      <c r="T206" s="2"/>
      <c r="U206" s="16" t="s">
        <v>39</v>
      </c>
      <c r="V206" s="17">
        <v>44805</v>
      </c>
      <c r="W206" s="2" t="s">
        <v>40</v>
      </c>
      <c r="X206" s="17">
        <f t="shared" si="22"/>
        <v>46265</v>
      </c>
      <c r="Y206" s="2" t="str">
        <f>IFERROR(IF(B206="ФГОС ВО",VLOOKUP(E206,'[1]Науч.спец-ФГОС-кафедра'!$G$3:$H$52,2,0),VLOOKUP(F206,'[1]Науч.спец-ФГОС-кафедра'!$A$3:$H$52,8,0)),"")</f>
        <v/>
      </c>
      <c r="Z206" s="22">
        <v>23</v>
      </c>
      <c r="AA206" s="12" t="str">
        <f>IF(B206="ФГОС 3++",VLOOKUP(F206,'[1]Справочник ФГОС ВО'!$C$2:$K$126,9,0),"")</f>
        <v>Алгоритмы</v>
      </c>
      <c r="AB206" s="19" t="s">
        <v>41</v>
      </c>
      <c r="AC206" s="6" t="str">
        <f>IF(AND(G206="асп",B206="ФГОС ВО"),VLOOKUP(K206,'[1]Науч.спец-ФГОС-кафедра'!$F$2:$S$52,14,0),"")</f>
        <v/>
      </c>
      <c r="AD206" s="14">
        <f t="shared" si="23"/>
        <v>2026</v>
      </c>
      <c r="AE206" s="14"/>
      <c r="AF206" s="14" t="s">
        <v>78</v>
      </c>
    </row>
    <row r="207" spans="1:32" ht="30">
      <c r="A207" s="5" t="str">
        <f t="shared" si="18"/>
        <v>11.00.00</v>
      </c>
      <c r="B207" s="6" t="s">
        <v>32</v>
      </c>
      <c r="C207" s="7" t="str">
        <f t="shared" si="19"/>
        <v/>
      </c>
      <c r="D207" s="8" t="str">
        <f t="shared" si="20"/>
        <v/>
      </c>
      <c r="E207" s="9">
        <f>IFERROR(VLOOKUP(F207,'[1]ФГОС ВПО-ФГОС ВО'!$A$2:$C$111,3,0),IF(B207="ФГОС ВО",VLOOKUP([1]Группы!K207,'[1]Науч.спец-ФГОС-кафедра'!$F$3:$G$52,2,0),VLOOKUP(J207,'[1]Науч.спец-ФГОС-кафедра'!$B$3:$G$52,6,0)))</f>
        <v>210100</v>
      </c>
      <c r="F207" s="10" t="s">
        <v>100</v>
      </c>
      <c r="G207" s="11" t="s">
        <v>34</v>
      </c>
      <c r="H207" s="12" t="s">
        <v>488</v>
      </c>
      <c r="I207" s="12" t="s">
        <v>488</v>
      </c>
      <c r="J207" s="13" t="str">
        <f>IF(B207="ФГТ",VLOOKUP(F207,'[1]Науч.спец-ФГОС-кафедра'!$A$1:$B$52,2,0),VLOOKUP(F207,'[1]ФГОС ВПО-ФГОС ВО'!$A$2:$B$129,2,0))</f>
        <v>Электроника и наноэлектроника</v>
      </c>
      <c r="K207" s="13" t="s">
        <v>103</v>
      </c>
      <c r="L207" s="2">
        <v>2022</v>
      </c>
      <c r="M207" s="14">
        <f t="shared" ca="1" si="21"/>
        <v>3</v>
      </c>
      <c r="N207" s="2" t="str">
        <f>VLOOKUP(P207,[1]Кафедры!$A$2:$E$587,5,0)</f>
        <v>ИЭиАС</v>
      </c>
      <c r="O207" s="2" t="s">
        <v>77</v>
      </c>
      <c r="P207" s="2">
        <v>70</v>
      </c>
      <c r="Q207" s="2" t="str">
        <f>VLOOKUP(P207,[1]Кафедры!$A$2:$D$587,3,0)</f>
        <v>ЭиМЭ</v>
      </c>
      <c r="R207" s="2" t="str">
        <f>VLOOKUP(P207,[1]Кафедры!$A$2:$D$587,4,0)</f>
        <v>Усатый Д.Ю.</v>
      </c>
      <c r="S207" s="15" t="s">
        <v>38</v>
      </c>
      <c r="T207" s="2" t="s">
        <v>105</v>
      </c>
      <c r="U207" s="16" t="s">
        <v>39</v>
      </c>
      <c r="V207" s="17">
        <v>44805</v>
      </c>
      <c r="W207" s="2" t="s">
        <v>40</v>
      </c>
      <c r="X207" s="17">
        <f t="shared" si="22"/>
        <v>46265</v>
      </c>
      <c r="Y207" s="2" t="str">
        <f>IFERROR(IF(B207="ФГОС ВО",VLOOKUP(E207,'[1]Науч.спец-ФГОС-кафедра'!$G$3:$H$52,2,0),VLOOKUP(F207,'[1]Науч.спец-ФГОС-кафедра'!$A$3:$H$52,8,0)),"")</f>
        <v/>
      </c>
      <c r="Z207" s="18">
        <v>16</v>
      </c>
      <c r="AA207" s="12" t="str">
        <f>IF(B207="ФГОС 3++",VLOOKUP(F207,'[1]Справочник ФГОС ВО'!$C$2:$K$126,9,0),"")</f>
        <v>Добавлена+алгоритмы</v>
      </c>
      <c r="AB207" s="20"/>
      <c r="AC207" s="6" t="str">
        <f>IF(AND(G207="асп",B207="ФГОС ВО"),VLOOKUP(K207,'[1]Науч.спец-ФГОС-кафедра'!$F$2:$S$52,14,0),"")</f>
        <v/>
      </c>
      <c r="AD207" s="14">
        <f t="shared" si="23"/>
        <v>2026</v>
      </c>
      <c r="AE207" s="14"/>
      <c r="AF207" s="14" t="s">
        <v>78</v>
      </c>
    </row>
    <row r="208" spans="1:32" ht="26.45" customHeight="1">
      <c r="A208" s="5" t="str">
        <f t="shared" si="18"/>
        <v>11.00.00</v>
      </c>
      <c r="B208" s="6" t="s">
        <v>32</v>
      </c>
      <c r="C208" s="7" t="str">
        <f t="shared" si="19"/>
        <v/>
      </c>
      <c r="D208" s="8" t="str">
        <f t="shared" si="20"/>
        <v/>
      </c>
      <c r="E208" s="9">
        <f>IFERROR(VLOOKUP(F208,'[1]ФГОС ВПО-ФГОС ВО'!$A$2:$C$111,3,0),IF(B208="ФГОС ВО",VLOOKUP([1]Группы!K208,'[1]Науч.спец-ФГОС-кафедра'!$F$3:$G$52,2,0),VLOOKUP(J208,'[1]Науч.спец-ФГОС-кафедра'!$B$3:$G$52,6,0)))</f>
        <v>210100</v>
      </c>
      <c r="F208" s="10" t="s">
        <v>100</v>
      </c>
      <c r="G208" s="11" t="s">
        <v>34</v>
      </c>
      <c r="H208" s="12" t="s">
        <v>489</v>
      </c>
      <c r="I208" s="12" t="s">
        <v>489</v>
      </c>
      <c r="J208" s="13" t="str">
        <f>IF(B208="ФГТ",VLOOKUP(F208,'[1]Науч.спец-ФГОС-кафедра'!$A$1:$B$52,2,0),VLOOKUP(F208,'[1]ФГОС ВПО-ФГОС ВО'!$A$2:$B$129,2,0))</f>
        <v>Электроника и наноэлектроника</v>
      </c>
      <c r="K208" s="13" t="s">
        <v>107</v>
      </c>
      <c r="L208" s="2">
        <v>2022</v>
      </c>
      <c r="M208" s="14">
        <f t="shared" ca="1" si="21"/>
        <v>3</v>
      </c>
      <c r="N208" s="2" t="str">
        <f>VLOOKUP(P208,[1]Кафедры!$A$2:$E$587,5,0)</f>
        <v>ИЭиАС</v>
      </c>
      <c r="O208" s="2" t="s">
        <v>77</v>
      </c>
      <c r="P208" s="2">
        <v>70</v>
      </c>
      <c r="Q208" s="2" t="str">
        <f>VLOOKUP(P208,[1]Кафедры!$A$2:$D$587,3,0)</f>
        <v>ЭиМЭ</v>
      </c>
      <c r="R208" s="2" t="str">
        <f>VLOOKUP(P208,[1]Кафедры!$A$2:$D$587,4,0)</f>
        <v>Усатый Д.Ю.</v>
      </c>
      <c r="S208" s="15" t="s">
        <v>38</v>
      </c>
      <c r="T208" s="2" t="s">
        <v>105</v>
      </c>
      <c r="U208" s="16" t="s">
        <v>39</v>
      </c>
      <c r="V208" s="17">
        <v>44805</v>
      </c>
      <c r="W208" s="2" t="s">
        <v>40</v>
      </c>
      <c r="X208" s="17">
        <f t="shared" si="22"/>
        <v>46265</v>
      </c>
      <c r="Y208" s="2" t="str">
        <f>IFERROR(IF(B208="ФГОС ВО",VLOOKUP(E208,'[1]Науч.спец-ФГОС-кафедра'!$G$3:$H$52,2,0),VLOOKUP(F208,'[1]Науч.спец-ФГОС-кафедра'!$A$3:$H$52,8,0)),"")</f>
        <v/>
      </c>
      <c r="Z208" s="18">
        <v>20</v>
      </c>
      <c r="AA208" s="12" t="str">
        <f>IF(B208="ФГОС 3++",VLOOKUP(F208,'[1]Справочник ФГОС ВО'!$C$2:$K$126,9,0),"")</f>
        <v>Добавлена+алгоритмы</v>
      </c>
      <c r="AB208" s="20"/>
      <c r="AC208" s="6" t="str">
        <f>IF(AND(G208="асп",B208="ФГОС ВО"),VLOOKUP(K208,'[1]Науч.спец-ФГОС-кафедра'!$F$2:$S$52,14,0),"")</f>
        <v/>
      </c>
      <c r="AD208" s="14">
        <f t="shared" si="23"/>
        <v>2026</v>
      </c>
      <c r="AE208" s="14"/>
      <c r="AF208" s="14" t="s">
        <v>78</v>
      </c>
    </row>
    <row r="209" spans="1:32" ht="13.9" customHeight="1">
      <c r="A209" s="5" t="str">
        <f t="shared" si="18"/>
        <v>13.00.00</v>
      </c>
      <c r="B209" s="6" t="s">
        <v>32</v>
      </c>
      <c r="C209" s="7" t="str">
        <f t="shared" si="19"/>
        <v/>
      </c>
      <c r="D209" s="8" t="str">
        <f t="shared" si="20"/>
        <v/>
      </c>
      <c r="E209" s="9">
        <f>IFERROR(VLOOKUP(F209,'[1]ФГОС ВПО-ФГОС ВО'!$A$2:$C$111,3,0),IF(B209="ФГОС ВО",VLOOKUP([1]Группы!K209,'[1]Науч.спец-ФГОС-кафедра'!$F$3:$G$52,2,0),VLOOKUP(J209,'[1]Науч.спец-ФГОС-кафедра'!$B$3:$G$52,6,0)))</f>
        <v>140100</v>
      </c>
      <c r="F209" s="10" t="s">
        <v>108</v>
      </c>
      <c r="G209" s="11" t="s">
        <v>34</v>
      </c>
      <c r="H209" s="12" t="s">
        <v>490</v>
      </c>
      <c r="I209" s="12" t="s">
        <v>490</v>
      </c>
      <c r="J209" s="13" t="str">
        <f>IF(B209="ФГТ",VLOOKUP(F209,'[1]Науч.спец-ФГОС-кафедра'!$A$1:$B$52,2,0),VLOOKUP(F209,'[1]ФГОС ВПО-ФГОС ВО'!$A$2:$B$129,2,0))</f>
        <v>Теплоэнергетика и теплотехника</v>
      </c>
      <c r="K209" s="28" t="s">
        <v>111</v>
      </c>
      <c r="L209" s="2">
        <v>2022</v>
      </c>
      <c r="M209" s="14">
        <f t="shared" ca="1" si="21"/>
        <v>3</v>
      </c>
      <c r="N209" s="2" t="str">
        <f>VLOOKUP(P209,[1]Кафедры!$A$2:$E$587,5,0)</f>
        <v>ИЭиАС</v>
      </c>
      <c r="O209" s="2" t="s">
        <v>77</v>
      </c>
      <c r="P209" s="2">
        <v>59</v>
      </c>
      <c r="Q209" s="2" t="str">
        <f>VLOOKUP(P209,[1]Кафедры!$A$2:$D$587,3,0)</f>
        <v>ТиЭС</v>
      </c>
      <c r="R209" s="2" t="str">
        <f>VLOOKUP(P209,[1]Кафедры!$A$2:$D$587,4,0)</f>
        <v>Нешпоренко Е.Г.</v>
      </c>
      <c r="S209" s="15" t="s">
        <v>38</v>
      </c>
      <c r="T209" s="2"/>
      <c r="U209" s="16" t="s">
        <v>39</v>
      </c>
      <c r="V209" s="17">
        <v>44805</v>
      </c>
      <c r="W209" s="2" t="s">
        <v>40</v>
      </c>
      <c r="X209" s="17">
        <f t="shared" si="22"/>
        <v>46265</v>
      </c>
      <c r="Y209" s="2" t="str">
        <f>IFERROR(IF(B209="ФГОС ВО",VLOOKUP(E209,'[1]Науч.спец-ФГОС-кафедра'!$G$3:$H$52,2,0),VLOOKUP(F209,'[1]Науч.спец-ФГОС-кафедра'!$A$3:$H$52,8,0)),"")</f>
        <v/>
      </c>
      <c r="Z209" s="18">
        <v>18</v>
      </c>
      <c r="AA209" s="12" t="str">
        <f>IF(B209="ФГОС 3++",VLOOKUP(F209,'[1]Справочник ФГОС ВО'!$C$2:$K$126,9,0),"")</f>
        <v>Добавлена+алгоритмы</v>
      </c>
      <c r="AB209" s="20"/>
      <c r="AC209" s="6" t="str">
        <f>IF(AND(G209="асп",B209="ФГОС ВО"),VLOOKUP(K209,'[1]Науч.спец-ФГОС-кафедра'!$F$2:$S$52,14,0),"")</f>
        <v/>
      </c>
      <c r="AD209" s="14">
        <f t="shared" si="23"/>
        <v>2026</v>
      </c>
      <c r="AE209" s="14"/>
      <c r="AF209" s="6"/>
    </row>
    <row r="210" spans="1:32" ht="13.9" customHeight="1">
      <c r="A210" s="5" t="str">
        <f t="shared" si="18"/>
        <v>13.00.00</v>
      </c>
      <c r="B210" s="6" t="s">
        <v>32</v>
      </c>
      <c r="C210" s="7" t="str">
        <f t="shared" si="19"/>
        <v/>
      </c>
      <c r="D210" s="8" t="str">
        <f t="shared" si="20"/>
        <v/>
      </c>
      <c r="E210" s="9" t="str">
        <f>IFERROR(VLOOKUP(F210,'[1]ФГОС ВПО-ФГОС ВО'!$A$2:$C$111,3,0),IF(B210="ФГОС ВО",VLOOKUP([1]Группы!K210,'[1]Науч.спец-ФГОС-кафедра'!$F$3:$G$52,2,0),VLOOKUP(J210,'[1]Науч.спец-ФГОС-кафедра'!$B$3:$G$52,6,0)))</f>
        <v>140400</v>
      </c>
      <c r="F210" s="6" t="s">
        <v>113</v>
      </c>
      <c r="G210" s="6" t="s">
        <v>34</v>
      </c>
      <c r="H210" s="32" t="s">
        <v>491</v>
      </c>
      <c r="I210" s="32" t="s">
        <v>491</v>
      </c>
      <c r="J210" s="13" t="str">
        <f>IF(B210="ФГТ",VLOOKUP(F210,'[1]Науч.спец-ФГОС-кафедра'!$A$1:$B$52,2,0),VLOOKUP(F210,'[1]ФГОС ВПО-ФГОС ВО'!$A$2:$B$129,2,0))</f>
        <v>Электроэнергетика и электротехника</v>
      </c>
      <c r="K210" s="53" t="s">
        <v>116</v>
      </c>
      <c r="L210" s="2">
        <v>2022</v>
      </c>
      <c r="M210" s="14">
        <f t="shared" ca="1" si="21"/>
        <v>3</v>
      </c>
      <c r="N210" s="2" t="str">
        <f>VLOOKUP(P210,[1]Кафедры!$A$2:$E$587,5,0)</f>
        <v>ИЭиАС</v>
      </c>
      <c r="O210" s="2" t="s">
        <v>77</v>
      </c>
      <c r="P210" s="14">
        <v>1</v>
      </c>
      <c r="Q210" s="2" t="str">
        <f>VLOOKUP(P210,[1]Кафедры!$A$2:$D$587,3,0)</f>
        <v>АЭПиМ</v>
      </c>
      <c r="R210" s="2" t="str">
        <f>VLOOKUP(P210,[1]Кафедры!$A$2:$D$587,4,0)</f>
        <v>Николаев А.А.</v>
      </c>
      <c r="S210" s="6" t="s">
        <v>38</v>
      </c>
      <c r="T210" s="6"/>
      <c r="U210" s="16" t="s">
        <v>39</v>
      </c>
      <c r="V210" s="17">
        <v>44805</v>
      </c>
      <c r="W210" s="2" t="s">
        <v>40</v>
      </c>
      <c r="X210" s="17">
        <f t="shared" si="22"/>
        <v>46265</v>
      </c>
      <c r="Y210" s="2" t="str">
        <f>IFERROR(IF(B210="ФГОС ВО",VLOOKUP(E210,'[1]Науч.спец-ФГОС-кафедра'!$G$3:$H$52,2,0),VLOOKUP(F210,'[1]Науч.спец-ФГОС-кафедра'!$A$3:$H$52,8,0)),"")</f>
        <v/>
      </c>
      <c r="Z210" s="18">
        <v>23</v>
      </c>
      <c r="AA210" s="12" t="str">
        <f>IF(B210="ФГОС 3++",VLOOKUP(F210,'[1]Справочник ФГОС ВО'!$C$2:$K$126,9,0),"")</f>
        <v>Добавлена+алгоритмы</v>
      </c>
      <c r="AB210" s="20"/>
      <c r="AC210" s="6" t="str">
        <f>IF(AND(G210="асп",B210="ФГОС ВО"),VLOOKUP(K210,'[1]Науч.спец-ФГОС-кафедра'!$F$2:$S$52,14,0),"")</f>
        <v/>
      </c>
      <c r="AD210" s="14">
        <f t="shared" si="23"/>
        <v>2026</v>
      </c>
      <c r="AE210" s="14"/>
      <c r="AF210" s="6"/>
    </row>
    <row r="211" spans="1:32" ht="26.45" customHeight="1">
      <c r="A211" s="5" t="str">
        <f t="shared" si="18"/>
        <v>13.00.00</v>
      </c>
      <c r="B211" s="6" t="s">
        <v>32</v>
      </c>
      <c r="C211" s="7" t="str">
        <f t="shared" si="19"/>
        <v/>
      </c>
      <c r="D211" s="8" t="str">
        <f t="shared" si="20"/>
        <v/>
      </c>
      <c r="E211" s="9" t="str">
        <f>IFERROR(VLOOKUP(F211,'[1]ФГОС ВПО-ФГОС ВО'!$A$2:$C$111,3,0),IF(B211="ФГОС ВО",VLOOKUP([1]Группы!K211,'[1]Науч.спец-ФГОС-кафедра'!$F$3:$G$52,2,0),VLOOKUP(J211,'[1]Науч.спец-ФГОС-кафедра'!$B$3:$G$52,6,0)))</f>
        <v>140400</v>
      </c>
      <c r="F211" s="6" t="s">
        <v>113</v>
      </c>
      <c r="G211" s="6" t="s">
        <v>34</v>
      </c>
      <c r="H211" s="11" t="s">
        <v>492</v>
      </c>
      <c r="I211" s="11" t="s">
        <v>492</v>
      </c>
      <c r="J211" s="13" t="str">
        <f>IF(B211="ФГТ",VLOOKUP(F211,'[1]Науч.спец-ФГОС-кафедра'!$A$1:$B$52,2,0),VLOOKUP(F211,'[1]ФГОС ВПО-ФГОС ВО'!$A$2:$B$129,2,0))</f>
        <v>Электроэнергетика и электротехника</v>
      </c>
      <c r="K211" s="53" t="s">
        <v>116</v>
      </c>
      <c r="L211" s="2">
        <v>2022</v>
      </c>
      <c r="M211" s="14">
        <f t="shared" ca="1" si="21"/>
        <v>3</v>
      </c>
      <c r="N211" s="2" t="str">
        <f>VLOOKUP(P211,[1]Кафедры!$A$2:$E$587,5,0)</f>
        <v>ИЭиАС</v>
      </c>
      <c r="O211" s="2" t="s">
        <v>55</v>
      </c>
      <c r="P211" s="14">
        <v>1</v>
      </c>
      <c r="Q211" s="2" t="str">
        <f>VLOOKUP(P211,[1]Кафедры!$A$2:$D$587,3,0)</f>
        <v>АЭПиМ</v>
      </c>
      <c r="R211" s="2" t="str">
        <f>VLOOKUP(P211,[1]Кафедры!$A$2:$D$587,4,0)</f>
        <v>Николаев А.А.</v>
      </c>
      <c r="S211" s="6" t="s">
        <v>73</v>
      </c>
      <c r="T211" s="6"/>
      <c r="U211" s="16" t="s">
        <v>39</v>
      </c>
      <c r="V211" s="17">
        <v>44835</v>
      </c>
      <c r="W211" s="2" t="s">
        <v>57</v>
      </c>
      <c r="X211" s="17">
        <f t="shared" si="22"/>
        <v>46630</v>
      </c>
      <c r="Y211" s="2" t="str">
        <f>IFERROR(IF(B211="ФГОС ВО",VLOOKUP(E211,'[1]Науч.спец-ФГОС-кафедра'!$G$3:$H$52,2,0),VLOOKUP(F211,'[1]Науч.спец-ФГОС-кафедра'!$A$3:$H$52,8,0)),"")</f>
        <v/>
      </c>
      <c r="Z211" s="18">
        <v>29</v>
      </c>
      <c r="AA211" s="12" t="str">
        <f>IF(B211="ФГОС 3++",VLOOKUP(F211,'[1]Справочник ФГОС ВО'!$C$2:$K$126,9,0),"")</f>
        <v>Добавлена+алгоритмы</v>
      </c>
      <c r="AB211" s="20"/>
      <c r="AC211" s="6" t="str">
        <f>IF(AND(G211="асп",B211="ФГОС ВО"),VLOOKUP(K211,'[1]Науч.спец-ФГОС-кафедра'!$F$2:$S$52,14,0),"")</f>
        <v/>
      </c>
      <c r="AD211" s="14">
        <f t="shared" si="23"/>
        <v>2027</v>
      </c>
      <c r="AE211" s="14"/>
      <c r="AF211" s="6"/>
    </row>
    <row r="212" spans="1:32" ht="26.45" customHeight="1">
      <c r="A212" s="5" t="str">
        <f t="shared" si="18"/>
        <v>13.00.00</v>
      </c>
      <c r="B212" s="6" t="s">
        <v>32</v>
      </c>
      <c r="C212" s="7" t="str">
        <f t="shared" si="19"/>
        <v/>
      </c>
      <c r="D212" s="8" t="str">
        <f t="shared" si="20"/>
        <v/>
      </c>
      <c r="E212" s="9" t="str">
        <f>IFERROR(VLOOKUP(F212,'[1]ФГОС ВПО-ФГОС ВО'!$A$2:$C$111,3,0),IF(B212="ФГОС ВО",VLOOKUP([1]Группы!K212,'[1]Науч.спец-ФГОС-кафедра'!$F$3:$G$52,2,0),VLOOKUP(J212,'[1]Науч.спец-ФГОС-кафедра'!$B$3:$G$52,6,0)))</f>
        <v>140400</v>
      </c>
      <c r="F212" s="6" t="s">
        <v>113</v>
      </c>
      <c r="G212" s="6" t="s">
        <v>34</v>
      </c>
      <c r="H212" s="32" t="s">
        <v>493</v>
      </c>
      <c r="I212" s="32" t="s">
        <v>493</v>
      </c>
      <c r="J212" s="13" t="str">
        <f>IF(B212="ФГТ",VLOOKUP(F212,'[1]Науч.спец-ФГОС-кафедра'!$A$1:$B$52,2,0),VLOOKUP(F212,'[1]ФГОС ВПО-ФГОС ВО'!$A$2:$B$129,2,0))</f>
        <v>Электроэнергетика и электротехника</v>
      </c>
      <c r="K212" s="53" t="s">
        <v>124</v>
      </c>
      <c r="L212" s="2">
        <v>2022</v>
      </c>
      <c r="M212" s="14">
        <f t="shared" ca="1" si="21"/>
        <v>3</v>
      </c>
      <c r="N212" s="2" t="str">
        <f>VLOOKUP(P212,[1]Кафедры!$A$2:$E$587,5,0)</f>
        <v>ИЭиАС</v>
      </c>
      <c r="O212" s="2" t="s">
        <v>55</v>
      </c>
      <c r="P212" s="14">
        <v>71</v>
      </c>
      <c r="Q212" s="2" t="str">
        <f>VLOOKUP(P212,[1]Кафедры!$A$2:$D$587,3,0)</f>
        <v>ЭПП</v>
      </c>
      <c r="R212" s="2" t="str">
        <f>VLOOKUP(P212,[1]Кафедры!$A$2:$D$587,4,0)</f>
        <v>Варганова А.В.</v>
      </c>
      <c r="S212" s="6" t="s">
        <v>73</v>
      </c>
      <c r="T212" s="6"/>
      <c r="U212" s="16" t="s">
        <v>39</v>
      </c>
      <c r="V212" s="17">
        <v>44835</v>
      </c>
      <c r="W212" s="2" t="s">
        <v>57</v>
      </c>
      <c r="X212" s="17">
        <f t="shared" si="22"/>
        <v>46630</v>
      </c>
      <c r="Y212" s="2" t="str">
        <f>IFERROR(IF(B212="ФГОС ВО",VLOOKUP(E212,'[1]Науч.спец-ФГОС-кафедра'!$G$3:$H$52,2,0),VLOOKUP(F212,'[1]Науч.спец-ФГОС-кафедра'!$A$3:$H$52,8,0)),"")</f>
        <v/>
      </c>
      <c r="Z212" s="18">
        <v>17</v>
      </c>
      <c r="AA212" s="12" t="str">
        <f>IF(B212="ФГОС 3++",VLOOKUP(F212,'[1]Справочник ФГОС ВО'!$C$2:$K$126,9,0),"")</f>
        <v>Добавлена+алгоритмы</v>
      </c>
      <c r="AB212" s="20"/>
      <c r="AC212" s="6" t="str">
        <f>IF(AND(G212="асп",B212="ФГОС ВО"),VLOOKUP(K212,'[1]Науч.спец-ФГОС-кафедра'!$F$2:$S$52,14,0),"")</f>
        <v/>
      </c>
      <c r="AD212" s="14">
        <f t="shared" si="23"/>
        <v>2027</v>
      </c>
      <c r="AE212" s="14"/>
      <c r="AF212" s="6"/>
    </row>
    <row r="213" spans="1:32" ht="25.5" customHeight="1">
      <c r="A213" s="5" t="str">
        <f t="shared" si="18"/>
        <v>13.00.00</v>
      </c>
      <c r="B213" s="6" t="s">
        <v>32</v>
      </c>
      <c r="C213" s="7" t="str">
        <f t="shared" si="19"/>
        <v/>
      </c>
      <c r="D213" s="8" t="str">
        <f t="shared" si="20"/>
        <v/>
      </c>
      <c r="E213" s="9" t="str">
        <f>IFERROR(VLOOKUP(F213,'[1]ФГОС ВПО-ФГОС ВО'!$A$2:$C$111,3,0),IF(B213="ФГОС ВО",VLOOKUP([1]Группы!K213,'[1]Науч.спец-ФГОС-кафедра'!$F$3:$G$52,2,0),VLOOKUP(J213,'[1]Науч.спец-ФГОС-кафедра'!$B$3:$G$52,6,0)))</f>
        <v>140400</v>
      </c>
      <c r="F213" s="6" t="s">
        <v>113</v>
      </c>
      <c r="G213" s="6" t="s">
        <v>34</v>
      </c>
      <c r="H213" s="32" t="s">
        <v>494</v>
      </c>
      <c r="I213" s="32" t="s">
        <v>494</v>
      </c>
      <c r="J213" s="13" t="str">
        <f>IF(B213="ФГТ",VLOOKUP(F213,'[1]Науч.спец-ФГОС-кафедра'!$A$1:$B$52,2,0),VLOOKUP(F213,'[1]ФГОС ВПО-ФГОС ВО'!$A$2:$B$129,2,0))</f>
        <v>Электроэнергетика и электротехника</v>
      </c>
      <c r="K213" s="53" t="s">
        <v>124</v>
      </c>
      <c r="L213" s="2">
        <v>2022</v>
      </c>
      <c r="M213" s="14">
        <f t="shared" ca="1" si="21"/>
        <v>3</v>
      </c>
      <c r="N213" s="2" t="str">
        <f>VLOOKUP(P213,[1]Кафедры!$A$2:$E$587,5,0)</f>
        <v>ИЭиАС</v>
      </c>
      <c r="O213" s="2" t="s">
        <v>77</v>
      </c>
      <c r="P213" s="14">
        <v>71</v>
      </c>
      <c r="Q213" s="2" t="str">
        <f>VLOOKUP(P213,[1]Кафедры!$A$2:$D$587,3,0)</f>
        <v>ЭПП</v>
      </c>
      <c r="R213" s="2" t="str">
        <f>VLOOKUP(P213,[1]Кафедры!$A$2:$D$587,4,0)</f>
        <v>Варганова А.В.</v>
      </c>
      <c r="S213" s="6" t="s">
        <v>38</v>
      </c>
      <c r="T213" s="2" t="s">
        <v>475</v>
      </c>
      <c r="U213" s="16" t="s">
        <v>39</v>
      </c>
      <c r="V213" s="17">
        <v>44805</v>
      </c>
      <c r="W213" s="2" t="s">
        <v>40</v>
      </c>
      <c r="X213" s="17">
        <f t="shared" si="22"/>
        <v>46265</v>
      </c>
      <c r="Y213" s="2" t="str">
        <f>IFERROR(IF(B213="ФГОС ВО",VLOOKUP(E213,'[1]Науч.спец-ФГОС-кафедра'!$G$3:$H$52,2,0),VLOOKUP(F213,'[1]Науч.спец-ФГОС-кафедра'!$A$3:$H$52,8,0)),"")</f>
        <v/>
      </c>
      <c r="Z213" s="18">
        <v>22</v>
      </c>
      <c r="AA213" s="12" t="str">
        <f>IF(B213="ФГОС 3++",VLOOKUP(F213,'[1]Справочник ФГОС ВО'!$C$2:$K$126,9,0),"")</f>
        <v>Добавлена+алгоритмы</v>
      </c>
      <c r="AB213" s="24" t="s">
        <v>74</v>
      </c>
      <c r="AC213" s="6" t="str">
        <f>IF(AND(G213="асп",B213="ФГОС ВО"),VLOOKUP(K213,'[1]Науч.спец-ФГОС-кафедра'!$F$2:$S$52,14,0),"")</f>
        <v/>
      </c>
      <c r="AD213" s="14">
        <f t="shared" si="23"/>
        <v>2026</v>
      </c>
      <c r="AE213" s="14"/>
      <c r="AF213" s="6"/>
    </row>
    <row r="214" spans="1:32" ht="26.45" customHeight="1">
      <c r="A214" s="5" t="str">
        <f t="shared" si="18"/>
        <v>13.00.00</v>
      </c>
      <c r="B214" s="6" t="s">
        <v>32</v>
      </c>
      <c r="C214" s="7" t="str">
        <f t="shared" si="19"/>
        <v/>
      </c>
      <c r="D214" s="8" t="str">
        <f t="shared" si="20"/>
        <v/>
      </c>
      <c r="E214" s="9" t="str">
        <f>IFERROR(VLOOKUP(F214,'[1]ФГОС ВПО-ФГОС ВО'!$A$2:$C$111,3,0),IF(B214="ФГОС ВО",VLOOKUP([1]Группы!K214,'[1]Науч.спец-ФГОС-кафедра'!$F$3:$G$52,2,0),VLOOKUP(J214,'[1]Науч.спец-ФГОС-кафедра'!$B$3:$G$52,6,0)))</f>
        <v>140400</v>
      </c>
      <c r="F214" s="6" t="s">
        <v>113</v>
      </c>
      <c r="G214" s="6" t="s">
        <v>34</v>
      </c>
      <c r="H214" s="6" t="s">
        <v>495</v>
      </c>
      <c r="I214" s="6" t="s">
        <v>495</v>
      </c>
      <c r="J214" s="13" t="str">
        <f>IF(B214="ФГТ",VLOOKUP(F214,'[1]Науч.спец-ФГОС-кафедра'!$A$1:$B$52,2,0),VLOOKUP(F214,'[1]ФГОС ВПО-ФГОС ВО'!$A$2:$B$129,2,0))</f>
        <v>Электроэнергетика и электротехника</v>
      </c>
      <c r="K214" s="54" t="s">
        <v>116</v>
      </c>
      <c r="L214" s="2">
        <v>2022</v>
      </c>
      <c r="M214" s="14">
        <f t="shared" ca="1" si="21"/>
        <v>3</v>
      </c>
      <c r="N214" s="2" t="str">
        <f>VLOOKUP(P214,[1]Кафедры!$A$2:$E$587,5,0)</f>
        <v>Филиал</v>
      </c>
      <c r="O214" s="2" t="s">
        <v>119</v>
      </c>
      <c r="P214" s="14">
        <v>73</v>
      </c>
      <c r="Q214" s="2" t="str">
        <f>VLOOKUP(P214,[1]Кафедры!$A$2:$D$587,3,0)</f>
        <v>МиС</v>
      </c>
      <c r="R214" s="2" t="str">
        <f>VLOOKUP(P214,[1]Кафедры!$A$2:$D$587,4,0)</f>
        <v>Усанов М.Ю.</v>
      </c>
      <c r="S214" s="6" t="s">
        <v>73</v>
      </c>
      <c r="T214" s="6"/>
      <c r="U214" s="16" t="s">
        <v>39</v>
      </c>
      <c r="V214" s="17">
        <v>44835</v>
      </c>
      <c r="W214" s="2" t="s">
        <v>57</v>
      </c>
      <c r="X214" s="17">
        <f t="shared" si="22"/>
        <v>46630</v>
      </c>
      <c r="Y214" s="2" t="str">
        <f>IFERROR(IF(B214="ФГОС ВО",VLOOKUP(E214,'[1]Науч.спец-ФГОС-кафедра'!$G$3:$H$52,2,0),VLOOKUP(F214,'[1]Науч.спец-ФГОС-кафедра'!$A$3:$H$52,8,0)),"")</f>
        <v/>
      </c>
      <c r="Z214" s="18">
        <v>13</v>
      </c>
      <c r="AA214" s="12" t="str">
        <f>IF(B214="ФГОС 3++",VLOOKUP(F214,'[1]Справочник ФГОС ВО'!$C$2:$K$126,9,0),"")</f>
        <v>Добавлена+алгоритмы</v>
      </c>
      <c r="AB214" s="20"/>
      <c r="AC214" s="6" t="str">
        <f>IF(AND(G214="асп",B214="ФГОС ВО"),VLOOKUP(K214,'[1]Науч.спец-ФГОС-кафедра'!$F$2:$S$52,14,0),"")</f>
        <v/>
      </c>
      <c r="AD214" s="14">
        <f t="shared" si="23"/>
        <v>2027</v>
      </c>
      <c r="AE214" s="14"/>
      <c r="AF214" s="6"/>
    </row>
    <row r="215" spans="1:32" ht="25.5" customHeight="1">
      <c r="A215" s="5" t="str">
        <f t="shared" si="18"/>
        <v>15.00.00</v>
      </c>
      <c r="B215" s="6" t="s">
        <v>32</v>
      </c>
      <c r="C215" s="7" t="str">
        <f t="shared" si="19"/>
        <v/>
      </c>
      <c r="D215" s="8" t="str">
        <f t="shared" si="20"/>
        <v/>
      </c>
      <c r="E215" s="9">
        <f>IFERROR(VLOOKUP(F215,'[1]ФГОС ВПО-ФГОС ВО'!$A$2:$C$111,3,0),IF(B215="ФГОС ВО",VLOOKUP([1]Группы!K215,'[1]Науч.спец-ФГОС-кафедра'!$F$3:$G$52,2,0),VLOOKUP(J215,'[1]Науч.спец-ФГОС-кафедра'!$B$3:$G$52,6,0)))</f>
        <v>150700</v>
      </c>
      <c r="F215" s="6" t="s">
        <v>129</v>
      </c>
      <c r="G215" s="6" t="s">
        <v>34</v>
      </c>
      <c r="H215" s="6" t="s">
        <v>496</v>
      </c>
      <c r="I215" s="6" t="s">
        <v>496</v>
      </c>
      <c r="J215" s="13" t="str">
        <f>IF(B215="ФГТ",VLOOKUP(F215,'[1]Науч.спец-ФГОС-кафедра'!$A$1:$B$52,2,0),VLOOKUP(F215,'[1]ФГОС ВПО-ФГОС ВО'!$A$2:$B$129,2,0))</f>
        <v>Машиностроение</v>
      </c>
      <c r="K215" s="53" t="s">
        <v>133</v>
      </c>
      <c r="L215" s="2">
        <v>2022</v>
      </c>
      <c r="M215" s="14">
        <f t="shared" ca="1" si="21"/>
        <v>3</v>
      </c>
      <c r="N215" s="2" t="str">
        <f>VLOOKUP(P215,[1]Кафедры!$A$2:$E$587,5,0)</f>
        <v>ИММиМ</v>
      </c>
      <c r="O215" s="2" t="s">
        <v>55</v>
      </c>
      <c r="P215" s="14">
        <v>27</v>
      </c>
      <c r="Q215" s="2" t="str">
        <f>VLOOKUP(P215,[1]Кафедры!$A$2:$D$587,3,0)</f>
        <v>МиТОДиМ</v>
      </c>
      <c r="R215" s="2" t="str">
        <f>VLOOKUP(P215,[1]Кафедры!$A$2:$D$587,4,0)</f>
        <v>Платов С.И.</v>
      </c>
      <c r="S215" s="6" t="s">
        <v>73</v>
      </c>
      <c r="T215" s="6"/>
      <c r="U215" s="1"/>
      <c r="V215" s="17">
        <v>44835</v>
      </c>
      <c r="W215" s="2" t="s">
        <v>57</v>
      </c>
      <c r="X215" s="17">
        <f t="shared" si="22"/>
        <v>46630</v>
      </c>
      <c r="Y215" s="2" t="str">
        <f>IFERROR(IF(B215="ФГОС ВО",VLOOKUP(E215,'[1]Науч.спец-ФГОС-кафедра'!$G$3:$H$52,2,0),VLOOKUP(F215,'[1]Науч.спец-ФГОС-кафедра'!$A$3:$H$52,8,0)),"")</f>
        <v/>
      </c>
      <c r="Z215" s="18">
        <v>17</v>
      </c>
      <c r="AA215" s="12" t="str">
        <f>IF(B215="ФГОС 3++",VLOOKUP(F215,'[1]Справочник ФГОС ВО'!$C$2:$K$126,9,0),"")</f>
        <v>Алгоритмы</v>
      </c>
      <c r="AB215" s="20"/>
      <c r="AC215" s="6" t="str">
        <f>IF(AND(G215="асп",B215="ФГОС ВО"),VLOOKUP(K215,'[1]Науч.спец-ФГОС-кафедра'!$F$2:$S$52,14,0),"")</f>
        <v/>
      </c>
      <c r="AD215" s="14">
        <f t="shared" si="23"/>
        <v>2027</v>
      </c>
      <c r="AE215" s="14" t="s">
        <v>78</v>
      </c>
      <c r="AF215" s="6"/>
    </row>
    <row r="216" spans="1:32" ht="25.5">
      <c r="A216" s="5" t="str">
        <f t="shared" si="18"/>
        <v>15.00.00</v>
      </c>
      <c r="B216" s="6" t="s">
        <v>32</v>
      </c>
      <c r="C216" s="7" t="str">
        <f t="shared" si="19"/>
        <v/>
      </c>
      <c r="D216" s="8" t="str">
        <f t="shared" si="20"/>
        <v/>
      </c>
      <c r="E216" s="9" t="str">
        <f>IFERROR(VLOOKUP(F216,'[1]ФГОС ВПО-ФГОС ВО'!$A$2:$C$111,3,0),IF(B216="ФГОС ВО",VLOOKUP([1]Группы!K216,'[1]Науч.спец-ФГОС-кафедра'!$F$3:$G$52,2,0),VLOOKUP(J216,'[1]Науч.спец-ФГОС-кафедра'!$B$3:$G$52,6,0)))</f>
        <v>151000</v>
      </c>
      <c r="F216" s="6" t="s">
        <v>138</v>
      </c>
      <c r="G216" s="6" t="s">
        <v>34</v>
      </c>
      <c r="H216" s="6" t="s">
        <v>497</v>
      </c>
      <c r="I216" s="6" t="s">
        <v>497</v>
      </c>
      <c r="J216" s="13" t="str">
        <f>IF(B216="ФГТ",VLOOKUP(F216,'[1]Науч.спец-ФГОС-кафедра'!$A$1:$B$52,2,0),VLOOKUP(F216,'[1]ФГОС ВПО-ФГОС ВО'!$A$2:$B$129,2,0))</f>
        <v>Технологические машины и оборудование</v>
      </c>
      <c r="K216" s="54" t="s">
        <v>140</v>
      </c>
      <c r="L216" s="2">
        <v>2022</v>
      </c>
      <c r="M216" s="14">
        <f t="shared" ca="1" si="21"/>
        <v>3</v>
      </c>
      <c r="N216" s="2" t="str">
        <f>VLOOKUP(P216,[1]Кафедры!$A$2:$E$587,5,0)</f>
        <v>ИММиМ</v>
      </c>
      <c r="O216" s="2" t="s">
        <v>137</v>
      </c>
      <c r="P216" s="14">
        <v>43</v>
      </c>
      <c r="Q216" s="2" t="str">
        <f>VLOOKUP(P216,[1]Кафедры!$A$2:$D$587,3,0)</f>
        <v>ПиЭММиО</v>
      </c>
      <c r="R216" s="2" t="str">
        <f>VLOOKUP(P216,[1]Кафедры!$A$2:$D$587,4,0)</f>
        <v>Корчунов А.Г.</v>
      </c>
      <c r="S216" s="6" t="s">
        <v>38</v>
      </c>
      <c r="T216" s="6"/>
      <c r="U216" s="1"/>
      <c r="V216" s="17">
        <v>44805</v>
      </c>
      <c r="W216" s="2" t="s">
        <v>40</v>
      </c>
      <c r="X216" s="17">
        <f t="shared" si="22"/>
        <v>46265</v>
      </c>
      <c r="Y216" s="2" t="str">
        <f>IFERROR(IF(B216="ФГОС ВО",VLOOKUP(E216,'[1]Науч.спец-ФГОС-кафедра'!$G$3:$H$52,2,0),VLOOKUP(F216,'[1]Науч.спец-ФГОС-кафедра'!$A$3:$H$52,8,0)),"")</f>
        <v/>
      </c>
      <c r="Z216" s="18">
        <v>18</v>
      </c>
      <c r="AA216" s="12" t="str">
        <f>IF(B216="ФГОС 3++",VLOOKUP(F216,'[1]Справочник ФГОС ВО'!$C$2:$K$126,9,0),"")</f>
        <v>Алгоритмы</v>
      </c>
      <c r="AB216" s="40"/>
      <c r="AC216" s="6" t="str">
        <f>IF(AND(G216="асп",B216="ФГОС ВО"),VLOOKUP(K216,'[1]Науч.спец-ФГОС-кафедра'!$F$2:$S$52,14,0),"")</f>
        <v/>
      </c>
      <c r="AD216" s="14">
        <f t="shared" si="23"/>
        <v>2026</v>
      </c>
      <c r="AE216" s="14" t="s">
        <v>78</v>
      </c>
      <c r="AF216" s="6"/>
    </row>
    <row r="217" spans="1:32" ht="26.45" customHeight="1">
      <c r="A217" s="5" t="str">
        <f t="shared" si="18"/>
        <v>15.00.00</v>
      </c>
      <c r="B217" s="6" t="s">
        <v>32</v>
      </c>
      <c r="C217" s="7" t="str">
        <f t="shared" si="19"/>
        <v/>
      </c>
      <c r="D217" s="8" t="str">
        <f t="shared" si="20"/>
        <v/>
      </c>
      <c r="E217" s="9" t="str">
        <f>IFERROR(VLOOKUP(F217,'[1]ФГОС ВПО-ФГОС ВО'!$A$2:$C$111,3,0),IF(B217="ФГОС ВО",VLOOKUP([1]Группы!K217,'[1]Науч.спец-ФГОС-кафедра'!$F$3:$G$52,2,0),VLOOKUP(J217,'[1]Науч.спец-ФГОС-кафедра'!$B$3:$G$52,6,0)))</f>
        <v>151000</v>
      </c>
      <c r="F217" s="6" t="s">
        <v>138</v>
      </c>
      <c r="G217" s="6" t="s">
        <v>34</v>
      </c>
      <c r="H217" s="11" t="s">
        <v>498</v>
      </c>
      <c r="I217" s="11" t="s">
        <v>498</v>
      </c>
      <c r="J217" s="13" t="str">
        <f>IF(B217="ФГТ",VLOOKUP(F217,'[1]Науч.спец-ФГОС-кафедра'!$A$1:$B$52,2,0),VLOOKUP(F217,'[1]ФГОС ВПО-ФГОС ВО'!$A$2:$B$129,2,0))</f>
        <v>Технологические машины и оборудование</v>
      </c>
      <c r="K217" s="54" t="s">
        <v>140</v>
      </c>
      <c r="L217" s="2">
        <v>2022</v>
      </c>
      <c r="M217" s="14">
        <f t="shared" ca="1" si="21"/>
        <v>3</v>
      </c>
      <c r="N217" s="2" t="str">
        <f>VLOOKUP(P217,[1]Кафедры!$A$2:$E$587,5,0)</f>
        <v>ИММиМ</v>
      </c>
      <c r="O217" s="2" t="s">
        <v>55</v>
      </c>
      <c r="P217" s="14">
        <v>43</v>
      </c>
      <c r="Q217" s="2" t="str">
        <f>VLOOKUP(P217,[1]Кафедры!$A$2:$D$587,3,0)</f>
        <v>ПиЭММиО</v>
      </c>
      <c r="R217" s="2" t="str">
        <f>VLOOKUP(P217,[1]Кафедры!$A$2:$D$587,4,0)</f>
        <v>Корчунов А.Г.</v>
      </c>
      <c r="S217" s="6" t="s">
        <v>73</v>
      </c>
      <c r="T217" s="6"/>
      <c r="U217" s="1"/>
      <c r="V217" s="17">
        <v>44835</v>
      </c>
      <c r="W217" s="2" t="s">
        <v>57</v>
      </c>
      <c r="X217" s="17">
        <f t="shared" si="22"/>
        <v>46630</v>
      </c>
      <c r="Y217" s="2" t="str">
        <f>IFERROR(IF(B217="ФГОС ВО",VLOOKUP(E217,'[1]Науч.спец-ФГОС-кафедра'!$G$3:$H$52,2,0),VLOOKUP(F217,'[1]Науч.спец-ФГОС-кафедра'!$A$3:$H$52,8,0)),"")</f>
        <v/>
      </c>
      <c r="Z217" s="18">
        <v>31</v>
      </c>
      <c r="AA217" s="12" t="str">
        <f>IF(B217="ФГОС 3++",VLOOKUP(F217,'[1]Справочник ФГОС ВО'!$C$2:$K$126,9,0),"")</f>
        <v>Алгоритмы</v>
      </c>
      <c r="AB217" s="20"/>
      <c r="AC217" s="6" t="str">
        <f>IF(AND(G217="асп",B217="ФГОС ВО"),VLOOKUP(K217,'[1]Науч.спец-ФГОС-кафедра'!$F$2:$S$52,14,0),"")</f>
        <v/>
      </c>
      <c r="AD217" s="14">
        <f t="shared" si="23"/>
        <v>2027</v>
      </c>
      <c r="AE217" s="14" t="s">
        <v>78</v>
      </c>
      <c r="AF217" s="6"/>
    </row>
    <row r="218" spans="1:32" s="34" customFormat="1" ht="25.5">
      <c r="A218" s="5" t="str">
        <f t="shared" si="18"/>
        <v>15.00.00</v>
      </c>
      <c r="B218" s="6" t="s">
        <v>32</v>
      </c>
      <c r="C218" s="7" t="str">
        <f t="shared" si="19"/>
        <v/>
      </c>
      <c r="D218" s="8" t="str">
        <f t="shared" si="20"/>
        <v/>
      </c>
      <c r="E218" s="9">
        <f>IFERROR(VLOOKUP(F218,'[1]ФГОС ВПО-ФГОС ВО'!$A$2:$C$111,3,0),IF(B218="ФГОС ВО",VLOOKUP([1]Группы!K218,'[1]Науч.спец-ФГОС-кафедра'!$F$3:$G$52,2,0),VLOOKUP(J218,'[1]Науч.спец-ФГОС-кафедра'!$B$3:$G$52,6,0)))</f>
        <v>151900</v>
      </c>
      <c r="F218" s="6" t="s">
        <v>499</v>
      </c>
      <c r="G218" s="6" t="s">
        <v>34</v>
      </c>
      <c r="H218" s="58" t="s">
        <v>500</v>
      </c>
      <c r="I218" s="58" t="s">
        <v>500</v>
      </c>
      <c r="J218" s="13" t="str">
        <f>IF(B218="ФГТ",VLOOKUP(F218,'[1]Науч.спец-ФГОС-кафедра'!$A$1:$B$52,2,0),VLOOKUP(F218,'[1]ФГОС ВПО-ФГОС ВО'!$A$2:$B$129,2,0))</f>
        <v>Конструкторско-технологическое обеспечение машиностроительных производств</v>
      </c>
      <c r="K218" s="53" t="s">
        <v>501</v>
      </c>
      <c r="L218" s="2">
        <v>2022</v>
      </c>
      <c r="M218" s="14">
        <f t="shared" ca="1" si="21"/>
        <v>3</v>
      </c>
      <c r="N218" s="2" t="str">
        <f>VLOOKUP(P218,[1]Кафедры!$A$2:$E$587,5,0)</f>
        <v>ИММиМ</v>
      </c>
      <c r="O218" s="2" t="s">
        <v>137</v>
      </c>
      <c r="P218" s="14">
        <v>27</v>
      </c>
      <c r="Q218" s="2" t="str">
        <f>VLOOKUP(P218,[1]Кафедры!$A$2:$D$587,3,0)</f>
        <v>МиТОДиМ</v>
      </c>
      <c r="R218" s="2" t="str">
        <f>VLOOKUP(P218,[1]Кафедры!$A$2:$D$587,4,0)</f>
        <v>Платов С.И.</v>
      </c>
      <c r="S218" s="6" t="s">
        <v>38</v>
      </c>
      <c r="T218" s="6"/>
      <c r="U218" s="1"/>
      <c r="V218" s="17">
        <v>44805</v>
      </c>
      <c r="W218" s="1" t="s">
        <v>40</v>
      </c>
      <c r="X218" s="17">
        <f t="shared" si="22"/>
        <v>46265</v>
      </c>
      <c r="Y218" s="2" t="str">
        <f>IFERROR(IF(B218="ФГОС ВО",VLOOKUP(E218,'[1]Науч.спец-ФГОС-кафедра'!$G$3:$H$52,2,0),VLOOKUP(F218,'[1]Науч.спец-ФГОС-кафедра'!$A$3:$H$52,8,0)),"")</f>
        <v/>
      </c>
      <c r="Z218" s="18">
        <v>18</v>
      </c>
      <c r="AA218" s="12" t="str">
        <f>IF(B218="ФГОС 3++",VLOOKUP(F218,'[1]Справочник ФГОС ВО'!$C$2:$K$126,9,0),"")</f>
        <v>Алгоритмы</v>
      </c>
      <c r="AB218" s="40"/>
      <c r="AC218" s="6" t="str">
        <f>IF(AND(G218="асп",B218="ФГОС ВО"),VLOOKUP(K218,'[1]Науч.спец-ФГОС-кафедра'!$F$2:$S$52,14,0),"")</f>
        <v/>
      </c>
      <c r="AD218" s="14">
        <f t="shared" si="23"/>
        <v>2026</v>
      </c>
      <c r="AE218" s="2" t="s">
        <v>78</v>
      </c>
      <c r="AF218" s="2"/>
    </row>
    <row r="219" spans="1:32" ht="26.45" customHeight="1">
      <c r="A219" s="5" t="str">
        <f t="shared" si="18"/>
        <v>15.00.00</v>
      </c>
      <c r="B219" s="6" t="s">
        <v>32</v>
      </c>
      <c r="C219" s="7" t="str">
        <f t="shared" si="19"/>
        <v/>
      </c>
      <c r="D219" s="8" t="str">
        <f t="shared" si="20"/>
        <v/>
      </c>
      <c r="E219" s="9">
        <f>IFERROR(VLOOKUP(F219,'[1]ФГОС ВПО-ФГОС ВО'!$A$2:$C$111,3,0),IF(B219="ФГОС ВО",VLOOKUP([1]Группы!K219,'[1]Науч.спец-ФГОС-кафедра'!$F$3:$G$52,2,0),VLOOKUP(J219,'[1]Науч.спец-ФГОС-кафедра'!$B$3:$G$52,6,0)))</f>
        <v>151900</v>
      </c>
      <c r="F219" s="6" t="s">
        <v>499</v>
      </c>
      <c r="G219" s="6" t="s">
        <v>34</v>
      </c>
      <c r="H219" s="45" t="s">
        <v>502</v>
      </c>
      <c r="I219" s="45" t="s">
        <v>502</v>
      </c>
      <c r="J219" s="13" t="str">
        <f>IF(B219="ФГТ",VLOOKUP(F219,'[1]Науч.спец-ФГОС-кафедра'!$A$1:$B$52,2,0),VLOOKUP(F219,'[1]ФГОС ВПО-ФГОС ВО'!$A$2:$B$129,2,0))</f>
        <v>Конструкторско-технологическое обеспечение машиностроительных производств</v>
      </c>
      <c r="K219" s="53" t="s">
        <v>501</v>
      </c>
      <c r="L219" s="2">
        <v>2022</v>
      </c>
      <c r="M219" s="14">
        <f t="shared" ca="1" si="21"/>
        <v>3</v>
      </c>
      <c r="N219" s="2" t="str">
        <f>VLOOKUP(P219,[1]Кафедры!$A$2:$E$587,5,0)</f>
        <v>ИММиМ</v>
      </c>
      <c r="O219" s="2" t="s">
        <v>55</v>
      </c>
      <c r="P219" s="14">
        <v>27</v>
      </c>
      <c r="Q219" s="2" t="str">
        <f>VLOOKUP(P219,[1]Кафедры!$A$2:$D$587,3,0)</f>
        <v>МиТОДиМ</v>
      </c>
      <c r="R219" s="2" t="str">
        <f>VLOOKUP(P219,[1]Кафедры!$A$2:$D$587,4,0)</f>
        <v>Платов С.И.</v>
      </c>
      <c r="S219" s="6" t="s">
        <v>73</v>
      </c>
      <c r="T219" s="6"/>
      <c r="U219" s="1"/>
      <c r="V219" s="17">
        <v>44835</v>
      </c>
      <c r="W219" s="1" t="s">
        <v>57</v>
      </c>
      <c r="X219" s="17">
        <f t="shared" si="22"/>
        <v>46630</v>
      </c>
      <c r="Y219" s="2" t="str">
        <f>IFERROR(IF(B219="ФГОС ВО",VLOOKUP(E219,'[1]Науч.спец-ФГОС-кафедра'!$G$3:$H$52,2,0),VLOOKUP(F219,'[1]Науч.спец-ФГОС-кафедра'!$A$3:$H$52,8,0)),"")</f>
        <v/>
      </c>
      <c r="Z219" s="18">
        <v>25</v>
      </c>
      <c r="AA219" s="12" t="str">
        <f>IF(B219="ФГОС 3++",VLOOKUP(F219,'[1]Справочник ФГОС ВО'!$C$2:$K$126,9,0),"")</f>
        <v>Алгоритмы</v>
      </c>
      <c r="AB219" s="20"/>
      <c r="AC219" s="6" t="str">
        <f>IF(AND(G219="асп",B219="ФГОС ВО"),VLOOKUP(K219,'[1]Науч.спец-ФГОС-кафедра'!$F$2:$S$52,14,0),"")</f>
        <v/>
      </c>
      <c r="AD219" s="14">
        <f t="shared" si="23"/>
        <v>2027</v>
      </c>
      <c r="AE219" s="14" t="s">
        <v>78</v>
      </c>
      <c r="AF219" s="6"/>
    </row>
    <row r="220" spans="1:32" ht="26.45" customHeight="1">
      <c r="A220" s="5" t="str">
        <f t="shared" si="18"/>
        <v>15.00.00</v>
      </c>
      <c r="B220" s="6" t="s">
        <v>32</v>
      </c>
      <c r="C220" s="7" t="str">
        <f t="shared" si="19"/>
        <v/>
      </c>
      <c r="D220" s="8" t="str">
        <f t="shared" si="20"/>
        <v/>
      </c>
      <c r="E220" s="9">
        <f>IFERROR(VLOOKUP(F220,'[1]ФГОС ВПО-ФГОС ВО'!$A$2:$C$111,3,0),IF(B220="ФГОС ВО",VLOOKUP([1]Группы!K220,'[1]Науч.спец-ФГОС-кафедра'!$F$3:$G$52,2,0),VLOOKUP(J220,'[1]Науч.спец-ФГОС-кафедра'!$B$3:$G$52,6,0)))</f>
        <v>221000</v>
      </c>
      <c r="F220" s="6" t="s">
        <v>143</v>
      </c>
      <c r="G220" s="6" t="s">
        <v>34</v>
      </c>
      <c r="H220" s="6" t="s">
        <v>503</v>
      </c>
      <c r="I220" s="6" t="s">
        <v>503</v>
      </c>
      <c r="J220" s="13" t="str">
        <f>IF(B220="ФГТ",VLOOKUP(F220,'[1]Науч.спец-ФГОС-кафедра'!$A$1:$B$52,2,0),VLOOKUP(F220,'[1]ФГОС ВПО-ФГОС ВО'!$A$2:$B$129,2,0))</f>
        <v>Мехатроника и робототехника</v>
      </c>
      <c r="K220" s="54" t="s">
        <v>146</v>
      </c>
      <c r="L220" s="2">
        <v>2022</v>
      </c>
      <c r="M220" s="14">
        <f t="shared" ca="1" si="21"/>
        <v>3</v>
      </c>
      <c r="N220" s="2" t="str">
        <f>VLOOKUP(P220,[1]Кафедры!$A$2:$E$587,5,0)</f>
        <v>ИЭиАС</v>
      </c>
      <c r="O220" s="2" t="s">
        <v>55</v>
      </c>
      <c r="P220" s="14">
        <v>1</v>
      </c>
      <c r="Q220" s="2" t="str">
        <f>VLOOKUP(P220,[1]Кафедры!$A$2:$D$587,3,0)</f>
        <v>АЭПиМ</v>
      </c>
      <c r="R220" s="2" t="str">
        <f>VLOOKUP(P220,[1]Кафедры!$A$2:$D$587,4,0)</f>
        <v>Николаев А.А.</v>
      </c>
      <c r="S220" s="6" t="s">
        <v>73</v>
      </c>
      <c r="T220" s="6"/>
      <c r="U220" s="16" t="s">
        <v>39</v>
      </c>
      <c r="V220" s="17">
        <v>44835</v>
      </c>
      <c r="W220" s="2" t="s">
        <v>57</v>
      </c>
      <c r="X220" s="17">
        <f t="shared" si="22"/>
        <v>46630</v>
      </c>
      <c r="Y220" s="2" t="str">
        <f>IFERROR(IF(B220="ФГОС ВО",VLOOKUP(E220,'[1]Науч.спец-ФГОС-кафедра'!$G$3:$H$52,2,0),VLOOKUP(F220,'[1]Науч.спец-ФГОС-кафедра'!$A$3:$H$52,8,0)),"")</f>
        <v/>
      </c>
      <c r="Z220" s="18">
        <v>11</v>
      </c>
      <c r="AA220" s="12" t="str">
        <f>IF(B220="ФГОС 3++",VLOOKUP(F220,'[1]Справочник ФГОС ВО'!$C$2:$K$126,9,0),"")</f>
        <v>Добавлена+алгоритмы</v>
      </c>
      <c r="AB220" s="20"/>
      <c r="AC220" s="6" t="str">
        <f>IF(AND(G220="асп",B220="ФГОС ВО"),VLOOKUP(K220,'[1]Науч.спец-ФГОС-кафедра'!$F$2:$S$52,14,0),"")</f>
        <v/>
      </c>
      <c r="AD220" s="14">
        <f t="shared" si="23"/>
        <v>2027</v>
      </c>
      <c r="AE220" s="14"/>
      <c r="AF220" s="6"/>
    </row>
    <row r="221" spans="1:32" ht="38.25">
      <c r="A221" s="5" t="str">
        <f t="shared" si="18"/>
        <v>18.00.00</v>
      </c>
      <c r="B221" s="6" t="s">
        <v>32</v>
      </c>
      <c r="C221" s="7" t="str">
        <f t="shared" si="19"/>
        <v/>
      </c>
      <c r="D221" s="8" t="str">
        <f t="shared" si="20"/>
        <v/>
      </c>
      <c r="E221" s="9">
        <f>IFERROR(VLOOKUP(F221,'[1]ФГОС ВПО-ФГОС ВО'!$A$2:$C$111,3,0),IF(B221="ФГОС ВО",VLOOKUP([1]Группы!K221,'[1]Науч.спец-ФГОС-кафедра'!$F$3:$G$52,2,0),VLOOKUP(J221,'[1]Науч.спец-ФГОС-кафедра'!$B$3:$G$52,6,0)))</f>
        <v>240100</v>
      </c>
      <c r="F221" s="6" t="s">
        <v>158</v>
      </c>
      <c r="G221" s="6" t="s">
        <v>34</v>
      </c>
      <c r="H221" s="32" t="s">
        <v>504</v>
      </c>
      <c r="I221" s="32" t="s">
        <v>504</v>
      </c>
      <c r="J221" s="13" t="str">
        <f>IF(B221="ФГТ",VLOOKUP(F221,'[1]Науч.спец-ФГОС-кафедра'!$A$1:$B$52,2,0),VLOOKUP(F221,'[1]ФГОС ВПО-ФГОС ВО'!$A$2:$B$129,2,0))</f>
        <v>Химическая технология</v>
      </c>
      <c r="K221" s="53" t="s">
        <v>162</v>
      </c>
      <c r="L221" s="2">
        <v>2022</v>
      </c>
      <c r="M221" s="14">
        <f t="shared" ca="1" si="21"/>
        <v>3</v>
      </c>
      <c r="N221" s="2" t="str">
        <f>VLOOKUP(P221,[1]Кафедры!$A$2:$E$587,5,0)</f>
        <v>ИММиМ</v>
      </c>
      <c r="O221" s="2" t="s">
        <v>55</v>
      </c>
      <c r="P221" s="14">
        <v>64</v>
      </c>
      <c r="Q221" s="2" t="str">
        <f>VLOOKUP(P221,[1]Кафедры!$A$2:$D$587,3,0)</f>
        <v>МиХТ</v>
      </c>
      <c r="R221" s="2" t="str">
        <f>VLOOKUP(P221,[1]Кафедры!$A$2:$D$587,4,0)</f>
        <v>Харченко А.С.</v>
      </c>
      <c r="S221" s="6" t="s">
        <v>73</v>
      </c>
      <c r="T221" s="6"/>
      <c r="U221" s="1"/>
      <c r="V221" s="17">
        <v>44835</v>
      </c>
      <c r="W221" s="2" t="s">
        <v>57</v>
      </c>
      <c r="X221" s="17">
        <f t="shared" si="22"/>
        <v>46630</v>
      </c>
      <c r="Y221" s="2" t="str">
        <f>IFERROR(IF(B221="ФГОС ВО",VLOOKUP(E221,'[1]Науч.спец-ФГОС-кафедра'!$G$3:$H$52,2,0),VLOOKUP(F221,'[1]Науч.спец-ФГОС-кафедра'!$A$3:$H$52,8,0)),"")</f>
        <v/>
      </c>
      <c r="Z221" s="18">
        <v>5</v>
      </c>
      <c r="AA221" s="12" t="str">
        <f>IF(B221="ФГОС 3++",VLOOKUP(F221,'[1]Справочник ФГОС ВО'!$C$2:$K$126,9,0),"")</f>
        <v>Добавлена</v>
      </c>
      <c r="AB221" s="20"/>
      <c r="AC221" s="6" t="str">
        <f>IF(AND(G221="асп",B221="ФГОС ВО"),VLOOKUP(K221,'[1]Науч.спец-ФГОС-кафедра'!$F$2:$S$52,14,0),"")</f>
        <v/>
      </c>
      <c r="AD221" s="14">
        <f t="shared" si="23"/>
        <v>2027</v>
      </c>
      <c r="AE221" s="14" t="s">
        <v>78</v>
      </c>
      <c r="AF221" s="6"/>
    </row>
    <row r="222" spans="1:32" ht="38.25">
      <c r="A222" s="5" t="str">
        <f t="shared" si="18"/>
        <v>18.00.00</v>
      </c>
      <c r="B222" s="6" t="s">
        <v>32</v>
      </c>
      <c r="C222" s="7" t="str">
        <f t="shared" si="19"/>
        <v/>
      </c>
      <c r="D222" s="8" t="str">
        <f t="shared" si="20"/>
        <v/>
      </c>
      <c r="E222" s="9">
        <f>IFERROR(VLOOKUP(F222,'[1]ФГОС ВПО-ФГОС ВО'!$A$2:$C$111,3,0),IF(B222="ФГОС ВО",VLOOKUP([1]Группы!K222,'[1]Науч.спец-ФГОС-кафедра'!$F$3:$G$52,2,0),VLOOKUP(J222,'[1]Науч.спец-ФГОС-кафедра'!$B$3:$G$52,6,0)))</f>
        <v>240100</v>
      </c>
      <c r="F222" s="6" t="s">
        <v>158</v>
      </c>
      <c r="G222" s="6" t="s">
        <v>34</v>
      </c>
      <c r="H222" s="33" t="s">
        <v>505</v>
      </c>
      <c r="I222" s="32" t="s">
        <v>506</v>
      </c>
      <c r="J222" s="13" t="str">
        <f>IF(B222="ФГТ",VLOOKUP(F222,'[1]Науч.спец-ФГОС-кафедра'!$A$1:$B$52,2,0),VLOOKUP(F222,'[1]ФГОС ВПО-ФГОС ВО'!$A$2:$B$129,2,0))</f>
        <v>Химическая технология</v>
      </c>
      <c r="K222" s="53" t="s">
        <v>162</v>
      </c>
      <c r="L222" s="2">
        <v>2022</v>
      </c>
      <c r="M222" s="14">
        <f t="shared" ca="1" si="21"/>
        <v>3</v>
      </c>
      <c r="N222" s="2" t="str">
        <f>VLOOKUP(P222,[1]Кафедры!$A$2:$E$587,5,0)</f>
        <v>ИММиМ</v>
      </c>
      <c r="O222" s="2" t="s">
        <v>137</v>
      </c>
      <c r="P222" s="14">
        <v>64</v>
      </c>
      <c r="Q222" s="2" t="str">
        <f>VLOOKUP(P222,[1]Кафедры!$A$2:$D$587,3,0)</f>
        <v>МиХТ</v>
      </c>
      <c r="R222" s="2" t="str">
        <f>VLOOKUP(P222,[1]Кафедры!$A$2:$D$587,4,0)</f>
        <v>Харченко А.С.</v>
      </c>
      <c r="S222" s="6" t="s">
        <v>38</v>
      </c>
      <c r="T222" s="2" t="s">
        <v>475</v>
      </c>
      <c r="U222" s="1"/>
      <c r="V222" s="17">
        <v>44805</v>
      </c>
      <c r="W222" s="2" t="s">
        <v>40</v>
      </c>
      <c r="X222" s="17">
        <f t="shared" si="22"/>
        <v>46265</v>
      </c>
      <c r="Y222" s="2" t="str">
        <f>IFERROR(IF(B222="ФГОС ВО",VLOOKUP(E222,'[1]Науч.спец-ФГОС-кафедра'!$G$3:$H$52,2,0),VLOOKUP(F222,'[1]Науч.спец-ФГОС-кафедра'!$A$3:$H$52,8,0)),"")</f>
        <v/>
      </c>
      <c r="Z222" s="18">
        <v>19</v>
      </c>
      <c r="AA222" s="12" t="str">
        <f>IF(B222="ФГОС 3++",VLOOKUP(F222,'[1]Справочник ФГОС ВО'!$C$2:$K$126,9,0),"")</f>
        <v>Добавлена</v>
      </c>
      <c r="AB222" s="24" t="s">
        <v>74</v>
      </c>
      <c r="AC222" s="6" t="str">
        <f>IF(AND(G222="асп",B222="ФГОС ВО"),VLOOKUP(K222,'[1]Науч.спец-ФГОС-кафедра'!$F$2:$S$52,14,0),"")</f>
        <v/>
      </c>
      <c r="AD222" s="14">
        <f t="shared" si="23"/>
        <v>2026</v>
      </c>
      <c r="AE222" s="14"/>
      <c r="AF222" s="6"/>
    </row>
    <row r="223" spans="1:32" ht="25.5">
      <c r="A223" s="5" t="str">
        <f t="shared" si="18"/>
        <v>22.00.00</v>
      </c>
      <c r="B223" s="6" t="s">
        <v>32</v>
      </c>
      <c r="C223" s="7" t="str">
        <f t="shared" si="19"/>
        <v/>
      </c>
      <c r="D223" s="8" t="str">
        <f t="shared" si="20"/>
        <v/>
      </c>
      <c r="E223" s="9">
        <f>IFERROR(VLOOKUP(F223,'[1]ФГОС ВПО-ФГОС ВО'!$A$2:$C$111,3,0),IF(B223="ФГОС ВО",VLOOKUP([1]Группы!K223,'[1]Науч.спец-ФГОС-кафедра'!$F$3:$G$52,2,0),VLOOKUP(J223,'[1]Науч.спец-ФГОС-кафедра'!$B$3:$G$52,6,0)))</f>
        <v>150100</v>
      </c>
      <c r="F223" s="6" t="s">
        <v>211</v>
      </c>
      <c r="G223" s="6" t="s">
        <v>34</v>
      </c>
      <c r="H223" s="32" t="s">
        <v>507</v>
      </c>
      <c r="I223" s="32" t="s">
        <v>507</v>
      </c>
      <c r="J223" s="13" t="str">
        <f>IF(B223="ФГТ",VLOOKUP(F223,'[1]Науч.спец-ФГОС-кафедра'!$A$1:$B$52,2,0),VLOOKUP(F223,'[1]ФГОС ВПО-ФГОС ВО'!$A$2:$B$129,2,0))</f>
        <v>Материаловедение и технологии материалов</v>
      </c>
      <c r="K223" s="54" t="s">
        <v>213</v>
      </c>
      <c r="L223" s="2">
        <v>2022</v>
      </c>
      <c r="M223" s="14">
        <f t="shared" ca="1" si="21"/>
        <v>3</v>
      </c>
      <c r="N223" s="2" t="str">
        <f>VLOOKUP(P223,[1]Кафедры!$A$2:$E$587,5,0)</f>
        <v>ИММиМ</v>
      </c>
      <c r="O223" s="2" t="s">
        <v>137</v>
      </c>
      <c r="P223" s="14">
        <v>24</v>
      </c>
      <c r="Q223" s="2" t="str">
        <f>VLOOKUP(P223,[1]Кафедры!$A$2:$D$587,3,0)</f>
        <v>ЛПиМ</v>
      </c>
      <c r="R223" s="2" t="str">
        <f>VLOOKUP(P223,[1]Кафедры!$A$2:$D$587,4,0)</f>
        <v>Феоктистов Н.А.</v>
      </c>
      <c r="S223" s="6" t="s">
        <v>38</v>
      </c>
      <c r="T223" s="6"/>
      <c r="U223" s="1"/>
      <c r="V223" s="17">
        <v>44805</v>
      </c>
      <c r="W223" s="2" t="s">
        <v>40</v>
      </c>
      <c r="X223" s="17">
        <f t="shared" si="22"/>
        <v>46265</v>
      </c>
      <c r="Y223" s="2" t="str">
        <f>IFERROR(IF(B223="ФГОС ВО",VLOOKUP(E223,'[1]Науч.спец-ФГОС-кафедра'!$G$3:$H$52,2,0),VLOOKUP(F223,'[1]Науч.спец-ФГОС-кафедра'!$A$3:$H$52,8,0)),"")</f>
        <v/>
      </c>
      <c r="Z223" s="18">
        <v>15</v>
      </c>
      <c r="AA223" s="12" t="str">
        <f>IF(B223="ФГОС 3++",VLOOKUP(F223,'[1]Справочник ФГОС ВО'!$C$2:$K$126,9,0),"")</f>
        <v>Добавлена</v>
      </c>
      <c r="AB223" s="40"/>
      <c r="AC223" s="6" t="str">
        <f>IF(AND(G223="асп",B223="ФГОС ВО"),VLOOKUP(K223,'[1]Науч.спец-ФГОС-кафедра'!$F$2:$S$52,14,0),"")</f>
        <v/>
      </c>
      <c r="AD223" s="14">
        <f t="shared" si="23"/>
        <v>2026</v>
      </c>
      <c r="AE223" s="14" t="s">
        <v>78</v>
      </c>
      <c r="AF223" s="6"/>
    </row>
    <row r="224" spans="1:32" ht="30">
      <c r="A224" s="5" t="str">
        <f t="shared" si="18"/>
        <v>22.00.00</v>
      </c>
      <c r="B224" s="6" t="s">
        <v>32</v>
      </c>
      <c r="C224" s="7" t="str">
        <f t="shared" si="19"/>
        <v/>
      </c>
      <c r="D224" s="8" t="str">
        <f t="shared" si="20"/>
        <v/>
      </c>
      <c r="E224" s="9" t="str">
        <f>IFERROR(VLOOKUP(F224,'[1]ФГОС ВПО-ФГОС ВО'!$A$2:$C$111,3,0),IF(B224="ФГОС ВО",VLOOKUP([1]Группы!K224,'[1]Науч.спец-ФГОС-кафедра'!$F$3:$G$52,2,0),VLOOKUP(J224,'[1]Науч.спец-ФГОС-кафедра'!$B$3:$G$52,6,0)))</f>
        <v>150400</v>
      </c>
      <c r="F224" s="6" t="s">
        <v>214</v>
      </c>
      <c r="G224" s="6" t="s">
        <v>34</v>
      </c>
      <c r="H224" s="15" t="s">
        <v>508</v>
      </c>
      <c r="I224" s="15" t="s">
        <v>508</v>
      </c>
      <c r="J224" s="13" t="str">
        <f>IF(B224="ФГТ",VLOOKUP(F224,'[1]Науч.спец-ФГОС-кафедра'!$A$1:$B$52,2,0),VLOOKUP(F224,'[1]ФГОС ВПО-ФГОС ВО'!$A$2:$B$129,2,0))</f>
        <v>Металлургия</v>
      </c>
      <c r="K224" s="53" t="s">
        <v>229</v>
      </c>
      <c r="L224" s="2">
        <v>2022</v>
      </c>
      <c r="M224" s="14">
        <f t="shared" ca="1" si="21"/>
        <v>3</v>
      </c>
      <c r="N224" s="2" t="str">
        <f>VLOOKUP(P224,[1]Кафедры!$A$2:$E$587,5,0)</f>
        <v>ИММиМ</v>
      </c>
      <c r="O224" s="2" t="s">
        <v>137</v>
      </c>
      <c r="P224" s="14">
        <v>24</v>
      </c>
      <c r="Q224" s="2" t="str">
        <f>VLOOKUP(P224,[1]Кафедры!$A$2:$D$587,3,0)</f>
        <v>ЛПиМ</v>
      </c>
      <c r="R224" s="2" t="str">
        <f>VLOOKUP(P224,[1]Кафедры!$A$2:$D$587,4,0)</f>
        <v>Феоктистов Н.А.</v>
      </c>
      <c r="S224" s="6" t="s">
        <v>38</v>
      </c>
      <c r="T224" s="2" t="s">
        <v>475</v>
      </c>
      <c r="U224" s="1"/>
      <c r="V224" s="17">
        <v>44805</v>
      </c>
      <c r="W224" s="2" t="s">
        <v>40</v>
      </c>
      <c r="X224" s="17">
        <f t="shared" si="22"/>
        <v>46265</v>
      </c>
      <c r="Y224" s="2" t="str">
        <f>IFERROR(IF(B224="ФГОС ВО",VLOOKUP(E224,'[1]Науч.спец-ФГОС-кафедра'!$G$3:$H$52,2,0),VLOOKUP(F224,'[1]Науч.спец-ФГОС-кафедра'!$A$3:$H$52,8,0)),"")</f>
        <v/>
      </c>
      <c r="Z224" s="18">
        <v>9</v>
      </c>
      <c r="AA224" s="12" t="str">
        <f>IF(B224="ФГОС 3++",VLOOKUP(F224,'[1]Справочник ФГОС ВО'!$C$2:$K$126,9,0),"")</f>
        <v>Добавлена</v>
      </c>
      <c r="AB224" s="24" t="s">
        <v>74</v>
      </c>
      <c r="AC224" s="6" t="str">
        <f>IF(AND(G224="асп",B224="ФГОС ВО"),VLOOKUP(K224,'[1]Науч.спец-ФГОС-кафедра'!$F$2:$S$52,14,0),"")</f>
        <v/>
      </c>
      <c r="AD224" s="14">
        <f t="shared" si="23"/>
        <v>2026</v>
      </c>
      <c r="AE224" s="14"/>
      <c r="AF224" s="6"/>
    </row>
    <row r="225" spans="1:32">
      <c r="A225" s="5" t="str">
        <f t="shared" si="18"/>
        <v>22.00.00</v>
      </c>
      <c r="B225" s="6" t="s">
        <v>32</v>
      </c>
      <c r="C225" s="7" t="str">
        <f t="shared" si="19"/>
        <v/>
      </c>
      <c r="D225" s="8" t="str">
        <f t="shared" si="20"/>
        <v/>
      </c>
      <c r="E225" s="9" t="str">
        <f>IFERROR(VLOOKUP(F225,'[1]ФГОС ВПО-ФГОС ВО'!$A$2:$C$111,3,0),IF(B225="ФГОС ВО",VLOOKUP([1]Группы!K225,'[1]Науч.спец-ФГОС-кафедра'!$F$3:$G$52,2,0),VLOOKUP(J225,'[1]Науч.спец-ФГОС-кафедра'!$B$3:$G$52,6,0)))</f>
        <v>150400</v>
      </c>
      <c r="F225" s="6" t="s">
        <v>214</v>
      </c>
      <c r="G225" s="6" t="s">
        <v>34</v>
      </c>
      <c r="H225" s="11" t="s">
        <v>509</v>
      </c>
      <c r="I225" s="11" t="s">
        <v>509</v>
      </c>
      <c r="J225" s="13" t="str">
        <f>IF(B225="ФГТ",VLOOKUP(F225,'[1]Науч.спец-ФГОС-кафедра'!$A$1:$B$52,2,0),VLOOKUP(F225,'[1]ФГОС ВПО-ФГОС ВО'!$A$2:$B$129,2,0))</f>
        <v>Металлургия</v>
      </c>
      <c r="K225" s="53" t="s">
        <v>218</v>
      </c>
      <c r="L225" s="2">
        <v>2022</v>
      </c>
      <c r="M225" s="14">
        <f t="shared" ca="1" si="21"/>
        <v>3</v>
      </c>
      <c r="N225" s="2" t="str">
        <f>VLOOKUP(P225,[1]Кафедры!$A$2:$E$587,5,0)</f>
        <v>ИММиМ</v>
      </c>
      <c r="O225" s="2" t="s">
        <v>55</v>
      </c>
      <c r="P225" s="14">
        <v>28</v>
      </c>
      <c r="Q225" s="2" t="str">
        <f>VLOOKUP(P225,[1]Кафедры!$A$2:$D$587,3,0)</f>
        <v>ТОМ</v>
      </c>
      <c r="R225" s="2" t="str">
        <f>VLOOKUP(P225,[1]Кафедры!$A$2:$D$587,4,0)</f>
        <v>Моллер А.Б.</v>
      </c>
      <c r="S225" s="6" t="s">
        <v>73</v>
      </c>
      <c r="T225" s="6"/>
      <c r="U225" s="1"/>
      <c r="V225" s="17">
        <v>44835</v>
      </c>
      <c r="W225" s="2" t="s">
        <v>57</v>
      </c>
      <c r="X225" s="17">
        <f t="shared" si="22"/>
        <v>46630</v>
      </c>
      <c r="Y225" s="2" t="str">
        <f>IFERROR(IF(B225="ФГОС ВО",VLOOKUP(E225,'[1]Науч.спец-ФГОС-кафедра'!$G$3:$H$52,2,0),VLOOKUP(F225,'[1]Науч.спец-ФГОС-кафедра'!$A$3:$H$52,8,0)),"")</f>
        <v/>
      </c>
      <c r="Z225" s="18">
        <v>34</v>
      </c>
      <c r="AA225" s="12" t="str">
        <f>IF(B225="ФГОС 3++",VLOOKUP(F225,'[1]Справочник ФГОС ВО'!$C$2:$K$126,9,0),"")</f>
        <v>Добавлена</v>
      </c>
      <c r="AB225" s="20"/>
      <c r="AC225" s="6" t="str">
        <f>IF(AND(G225="асп",B225="ФГОС ВО"),VLOOKUP(K225,'[1]Науч.спец-ФГОС-кафедра'!$F$2:$S$52,14,0),"")</f>
        <v/>
      </c>
      <c r="AD225" s="14">
        <f t="shared" si="23"/>
        <v>2027</v>
      </c>
      <c r="AE225" s="14" t="s">
        <v>78</v>
      </c>
      <c r="AF225" s="6"/>
    </row>
    <row r="226" spans="1:32" ht="26.45" customHeight="1">
      <c r="A226" s="5" t="str">
        <f t="shared" si="18"/>
        <v>22.00.00</v>
      </c>
      <c r="B226" s="6" t="s">
        <v>32</v>
      </c>
      <c r="C226" s="7" t="str">
        <f t="shared" si="19"/>
        <v/>
      </c>
      <c r="D226" s="8" t="str">
        <f t="shared" si="20"/>
        <v/>
      </c>
      <c r="E226" s="9" t="str">
        <f>IFERROR(VLOOKUP(F226,'[1]ФГОС ВПО-ФГОС ВО'!$A$2:$C$111,3,0),IF(B226="ФГОС ВО",VLOOKUP([1]Группы!K226,'[1]Науч.спец-ФГОС-кафедра'!$F$3:$G$52,2,0),VLOOKUP(J226,'[1]Науч.спец-ФГОС-кафедра'!$B$3:$G$52,6,0)))</f>
        <v>150400</v>
      </c>
      <c r="F226" s="6" t="s">
        <v>214</v>
      </c>
      <c r="G226" s="6" t="s">
        <v>34</v>
      </c>
      <c r="H226" s="32" t="s">
        <v>510</v>
      </c>
      <c r="I226" s="32" t="s">
        <v>510</v>
      </c>
      <c r="J226" s="13" t="str">
        <f>IF(B226="ФГТ",VLOOKUP(F226,'[1]Науч.спец-ФГОС-кафедра'!$A$1:$B$52,2,0),VLOOKUP(F226,'[1]ФГОС ВПО-ФГОС ВО'!$A$2:$B$129,2,0))</f>
        <v>Металлургия</v>
      </c>
      <c r="K226" s="53" t="s">
        <v>218</v>
      </c>
      <c r="L226" s="2">
        <v>2022</v>
      </c>
      <c r="M226" s="14">
        <f t="shared" ca="1" si="21"/>
        <v>3</v>
      </c>
      <c r="N226" s="2" t="str">
        <f>VLOOKUP(P226,[1]Кафедры!$A$2:$E$587,5,0)</f>
        <v>ИММиМ</v>
      </c>
      <c r="O226" s="2" t="s">
        <v>137</v>
      </c>
      <c r="P226" s="14">
        <v>28</v>
      </c>
      <c r="Q226" s="2" t="str">
        <f>VLOOKUP(P226,[1]Кафедры!$A$2:$D$587,3,0)</f>
        <v>ТОМ</v>
      </c>
      <c r="R226" s="2" t="str">
        <f>VLOOKUP(P226,[1]Кафедры!$A$2:$D$587,4,0)</f>
        <v>Моллер А.Б.</v>
      </c>
      <c r="S226" s="6" t="s">
        <v>38</v>
      </c>
      <c r="T226" s="6"/>
      <c r="U226" s="1"/>
      <c r="V226" s="17">
        <v>44805</v>
      </c>
      <c r="W226" s="2" t="s">
        <v>40</v>
      </c>
      <c r="X226" s="17">
        <f t="shared" si="22"/>
        <v>46265</v>
      </c>
      <c r="Y226" s="2" t="str">
        <f>IFERROR(IF(B226="ФГОС ВО",VLOOKUP(E226,'[1]Науч.спец-ФГОС-кафедра'!$G$3:$H$52,2,0),VLOOKUP(F226,'[1]Науч.спец-ФГОС-кафедра'!$A$3:$H$52,8,0)),"")</f>
        <v/>
      </c>
      <c r="Z226" s="18">
        <v>12</v>
      </c>
      <c r="AA226" s="12" t="str">
        <f>IF(B226="ФГОС 3++",VLOOKUP(F226,'[1]Справочник ФГОС ВО'!$C$2:$K$126,9,0),"")</f>
        <v>Добавлена</v>
      </c>
      <c r="AB226" s="40"/>
      <c r="AC226" s="6" t="str">
        <f>IF(AND(G226="асп",B226="ФГОС ВО"),VLOOKUP(K226,'[1]Науч.спец-ФГОС-кафедра'!$F$2:$S$52,14,0),"")</f>
        <v/>
      </c>
      <c r="AD226" s="14">
        <f t="shared" si="23"/>
        <v>2026</v>
      </c>
      <c r="AE226" s="14" t="s">
        <v>78</v>
      </c>
      <c r="AF226" s="6"/>
    </row>
    <row r="227" spans="1:32" ht="61.5" customHeight="1">
      <c r="A227" s="5" t="str">
        <f t="shared" si="18"/>
        <v>22.00.00</v>
      </c>
      <c r="B227" s="6" t="s">
        <v>32</v>
      </c>
      <c r="C227" s="7" t="str">
        <f t="shared" si="19"/>
        <v/>
      </c>
      <c r="D227" s="8" t="str">
        <f t="shared" si="20"/>
        <v/>
      </c>
      <c r="E227" s="9" t="str">
        <f>IFERROR(VLOOKUP(F227,'[1]ФГОС ВПО-ФГОС ВО'!$A$2:$C$111,3,0),IF(B227="ФГОС ВО",VLOOKUP([1]Группы!K227,'[1]Науч.спец-ФГОС-кафедра'!$F$3:$G$52,2,0),VLOOKUP(J227,'[1]Науч.спец-ФГОС-кафедра'!$B$3:$G$52,6,0)))</f>
        <v>150400</v>
      </c>
      <c r="F227" s="6" t="s">
        <v>214</v>
      </c>
      <c r="G227" s="6" t="s">
        <v>34</v>
      </c>
      <c r="H227" s="6" t="s">
        <v>511</v>
      </c>
      <c r="I227" s="6" t="s">
        <v>511</v>
      </c>
      <c r="J227" s="13" t="str">
        <f>IF(B227="ФГТ",VLOOKUP(F227,'[1]Науч.спец-ФГОС-кафедра'!$A$1:$B$52,2,0),VLOOKUP(F227,'[1]ФГОС ВПО-ФГОС ВО'!$A$2:$B$129,2,0))</f>
        <v>Металлургия</v>
      </c>
      <c r="K227" s="53" t="s">
        <v>512</v>
      </c>
      <c r="L227" s="2">
        <v>2022</v>
      </c>
      <c r="M227" s="14">
        <f t="shared" ca="1" si="21"/>
        <v>3</v>
      </c>
      <c r="N227" s="2" t="str">
        <f>VLOOKUP(P227,[1]Кафедры!$A$2:$E$587,5,0)</f>
        <v>ИММиМ</v>
      </c>
      <c r="O227" s="2" t="s">
        <v>137</v>
      </c>
      <c r="P227" s="14">
        <v>64</v>
      </c>
      <c r="Q227" s="2" t="str">
        <f>VLOOKUP(P227,[1]Кафедры!$A$2:$D$587,3,0)</f>
        <v>МиХТ</v>
      </c>
      <c r="R227" s="2" t="str">
        <f>VLOOKUP(P227,[1]Кафедры!$A$2:$D$587,4,0)</f>
        <v>Харченко А.С.</v>
      </c>
      <c r="S227" s="6" t="s">
        <v>38</v>
      </c>
      <c r="T227" s="6"/>
      <c r="U227" s="1"/>
      <c r="V227" s="17">
        <v>44805</v>
      </c>
      <c r="W227" s="2" t="s">
        <v>40</v>
      </c>
      <c r="X227" s="17">
        <f t="shared" si="22"/>
        <v>46265</v>
      </c>
      <c r="Y227" s="2" t="str">
        <f>IFERROR(IF(B227="ФГОС ВО",VLOOKUP(E227,'[1]Науч.спец-ФГОС-кафедра'!$G$3:$H$52,2,0),VLOOKUP(F227,'[1]Науч.спец-ФГОС-кафедра'!$A$3:$H$52,8,0)),"")</f>
        <v/>
      </c>
      <c r="Z227" s="18">
        <v>10</v>
      </c>
      <c r="AA227" s="12" t="str">
        <f>IF(B227="ФГОС 3++",VLOOKUP(F227,'[1]Справочник ФГОС ВО'!$C$2:$K$126,9,0),"")</f>
        <v>Добавлена</v>
      </c>
      <c r="AB227" s="40"/>
      <c r="AC227" s="6" t="str">
        <f>IF(AND(G227="асп",B227="ФГОС ВО"),VLOOKUP(K227,'[1]Науч.спец-ФГОС-кафедра'!$F$2:$S$52,14,0),"")</f>
        <v/>
      </c>
      <c r="AD227" s="14">
        <f t="shared" si="23"/>
        <v>2026</v>
      </c>
      <c r="AE227" s="14" t="s">
        <v>78</v>
      </c>
      <c r="AF227" s="6"/>
    </row>
    <row r="228" spans="1:32" ht="38.25">
      <c r="A228" s="5" t="str">
        <f t="shared" si="18"/>
        <v>22.00.00</v>
      </c>
      <c r="B228" s="6" t="s">
        <v>32</v>
      </c>
      <c r="C228" s="7" t="str">
        <f t="shared" si="19"/>
        <v/>
      </c>
      <c r="D228" s="8" t="str">
        <f t="shared" si="20"/>
        <v/>
      </c>
      <c r="E228" s="9" t="str">
        <f>IFERROR(VLOOKUP(F228,'[1]ФГОС ВПО-ФГОС ВО'!$A$2:$C$111,3,0),IF(B228="ФГОС ВО",VLOOKUP([1]Группы!K228,'[1]Науч.спец-ФГОС-кафедра'!$F$3:$G$52,2,0),VLOOKUP(J228,'[1]Науч.спец-ФГОС-кафедра'!$B$3:$G$52,6,0)))</f>
        <v>150400</v>
      </c>
      <c r="F228" s="6" t="s">
        <v>214</v>
      </c>
      <c r="G228" s="6" t="s">
        <v>34</v>
      </c>
      <c r="H228" s="11" t="s">
        <v>513</v>
      </c>
      <c r="I228" s="11" t="s">
        <v>513</v>
      </c>
      <c r="J228" s="13" t="str">
        <f>IF(B228="ФГТ",VLOOKUP(F228,'[1]Науч.спец-ФГОС-кафедра'!$A$1:$B$52,2,0),VLOOKUP(F228,'[1]ФГОС ВПО-ФГОС ВО'!$A$2:$B$129,2,0))</f>
        <v>Металлургия</v>
      </c>
      <c r="K228" s="53" t="s">
        <v>512</v>
      </c>
      <c r="L228" s="2">
        <v>2022</v>
      </c>
      <c r="M228" s="14">
        <f t="shared" ca="1" si="21"/>
        <v>3</v>
      </c>
      <c r="N228" s="2" t="str">
        <f>VLOOKUP(P228,[1]Кафедры!$A$2:$E$587,5,0)</f>
        <v>ИММиМ</v>
      </c>
      <c r="O228" s="2" t="s">
        <v>55</v>
      </c>
      <c r="P228" s="14">
        <v>64</v>
      </c>
      <c r="Q228" s="2" t="str">
        <f>VLOOKUP(P228,[1]Кафедры!$A$2:$D$587,3,0)</f>
        <v>МиХТ</v>
      </c>
      <c r="R228" s="2" t="str">
        <f>VLOOKUP(P228,[1]Кафедры!$A$2:$D$587,4,0)</f>
        <v>Харченко А.С.</v>
      </c>
      <c r="S228" s="6" t="s">
        <v>73</v>
      </c>
      <c r="T228" s="6"/>
      <c r="U228" s="1"/>
      <c r="V228" s="17">
        <v>44835</v>
      </c>
      <c r="W228" s="2" t="s">
        <v>57</v>
      </c>
      <c r="X228" s="17">
        <f t="shared" si="22"/>
        <v>46630</v>
      </c>
      <c r="Y228" s="2" t="str">
        <f>IFERROR(IF(B228="ФГОС ВО",VLOOKUP(E228,'[1]Науч.спец-ФГОС-кафедра'!$G$3:$H$52,2,0),VLOOKUP(F228,'[1]Науч.спец-ФГОС-кафедра'!$A$3:$H$52,8,0)),"")</f>
        <v/>
      </c>
      <c r="Z228" s="18">
        <v>26</v>
      </c>
      <c r="AA228" s="12" t="str">
        <f>IF(B228="ФГОС 3++",VLOOKUP(F228,'[1]Справочник ФГОС ВО'!$C$2:$K$126,9,0),"")</f>
        <v>Добавлена</v>
      </c>
      <c r="AB228" s="20"/>
      <c r="AC228" s="6" t="str">
        <f>IF(AND(G228="асп",B228="ФГОС ВО"),VLOOKUP(K228,'[1]Науч.спец-ФГОС-кафедра'!$F$2:$S$52,14,0),"")</f>
        <v/>
      </c>
      <c r="AD228" s="14">
        <f t="shared" si="23"/>
        <v>2027</v>
      </c>
      <c r="AE228" s="14" t="s">
        <v>78</v>
      </c>
      <c r="AF228" s="6"/>
    </row>
    <row r="229" spans="1:32" ht="25.5">
      <c r="A229" s="5" t="str">
        <f t="shared" si="18"/>
        <v>22.00.00</v>
      </c>
      <c r="B229" s="6" t="s">
        <v>32</v>
      </c>
      <c r="C229" s="7" t="str">
        <f t="shared" si="19"/>
        <v/>
      </c>
      <c r="D229" s="8" t="str">
        <f t="shared" si="20"/>
        <v/>
      </c>
      <c r="E229" s="9" t="str">
        <f>IFERROR(VLOOKUP(F229,'[1]ФГОС ВПО-ФГОС ВО'!$A$2:$C$111,3,0),IF(B229="ФГОС ВО",VLOOKUP([1]Группы!K229,'[1]Науч.спец-ФГОС-кафедра'!$F$3:$G$52,2,0),VLOOKUP(J229,'[1]Науч.спец-ФГОС-кафедра'!$B$3:$G$52,6,0)))</f>
        <v>150400</v>
      </c>
      <c r="F229" s="6" t="s">
        <v>214</v>
      </c>
      <c r="G229" s="11" t="s">
        <v>34</v>
      </c>
      <c r="H229" s="11" t="s">
        <v>514</v>
      </c>
      <c r="I229" s="11" t="s">
        <v>514</v>
      </c>
      <c r="J229" s="13" t="str">
        <f>IF(B229="ФГТ",VLOOKUP(F229,'[1]Науч.спец-ФГОС-кафедра'!$A$1:$B$52,2,0),VLOOKUP(F229,'[1]ФГОС ВПО-ФГОС ВО'!$A$2:$B$129,2,0))</f>
        <v>Металлургия</v>
      </c>
      <c r="K229" s="54" t="s">
        <v>515</v>
      </c>
      <c r="L229" s="2">
        <v>2022</v>
      </c>
      <c r="M229" s="14">
        <f t="shared" ca="1" si="21"/>
        <v>3</v>
      </c>
      <c r="N229" s="2" t="str">
        <f>VLOOKUP(P229,[1]Кафедры!$A$2:$E$587,5,0)</f>
        <v>Филиал</v>
      </c>
      <c r="O229" s="2" t="s">
        <v>119</v>
      </c>
      <c r="P229" s="14">
        <v>73</v>
      </c>
      <c r="Q229" s="2" t="str">
        <f>VLOOKUP(P229,[1]Кафедры!$A$2:$D$587,3,0)</f>
        <v>МиС</v>
      </c>
      <c r="R229" s="2" t="str">
        <f>VLOOKUP(P229,[1]Кафедры!$A$2:$D$587,4,0)</f>
        <v>Усанов М.Ю.</v>
      </c>
      <c r="S229" s="6" t="s">
        <v>73</v>
      </c>
      <c r="T229" s="6"/>
      <c r="U229" s="1"/>
      <c r="V229" s="17">
        <v>44835</v>
      </c>
      <c r="W229" s="2" t="s">
        <v>57</v>
      </c>
      <c r="X229" s="17">
        <f t="shared" si="22"/>
        <v>46630</v>
      </c>
      <c r="Y229" s="2" t="str">
        <f>IFERROR(IF(B229="ФГОС ВО",VLOOKUP(E229,'[1]Науч.спец-ФГОС-кафедра'!$G$3:$H$52,2,0),VLOOKUP(F229,'[1]Науч.спец-ФГОС-кафедра'!$A$3:$H$52,8,0)),"")</f>
        <v/>
      </c>
      <c r="Z229" s="18">
        <v>8</v>
      </c>
      <c r="AA229" s="12" t="str">
        <f>IF(B229="ФГОС 3++",VLOOKUP(F229,'[1]Справочник ФГОС ВО'!$C$2:$K$126,9,0),"")</f>
        <v>Добавлена</v>
      </c>
      <c r="AB229" s="20"/>
      <c r="AC229" s="6" t="str">
        <f>IF(AND(G229="асп",B229="ФГОС ВО"),VLOOKUP(K229,'[1]Науч.спец-ФГОС-кафедра'!$F$2:$S$52,14,0),"")</f>
        <v/>
      </c>
      <c r="AD229" s="14">
        <f t="shared" si="23"/>
        <v>2027</v>
      </c>
      <c r="AE229" s="14" t="s">
        <v>78</v>
      </c>
      <c r="AF229" s="6"/>
    </row>
    <row r="230" spans="1:32" ht="30">
      <c r="A230" s="5" t="str">
        <f t="shared" si="18"/>
        <v>27.00.00</v>
      </c>
      <c r="B230" s="6" t="s">
        <v>32</v>
      </c>
      <c r="C230" s="7" t="str">
        <f t="shared" si="19"/>
        <v/>
      </c>
      <c r="D230" s="8" t="str">
        <f t="shared" si="20"/>
        <v/>
      </c>
      <c r="E230" s="9">
        <f>IFERROR(VLOOKUP(F230,'[1]ФГОС ВПО-ФГОС ВО'!$A$2:$C$111,3,0),IF(B230="ФГОС ВО",VLOOKUP([1]Группы!K230,'[1]Науч.спец-ФГОС-кафедра'!$F$3:$G$52,2,0),VLOOKUP(J230,'[1]Науч.спец-ФГОС-кафедра'!$B$3:$G$52,6,0)))</f>
        <v>221700</v>
      </c>
      <c r="F230" s="6" t="s">
        <v>257</v>
      </c>
      <c r="G230" s="6" t="s">
        <v>34</v>
      </c>
      <c r="H230" s="32" t="s">
        <v>516</v>
      </c>
      <c r="I230" s="32" t="s">
        <v>516</v>
      </c>
      <c r="J230" s="13" t="str">
        <f>IF(B230="ФГТ",VLOOKUP(F230,'[1]Науч.спец-ФГОС-кафедра'!$A$1:$B$52,2,0),VLOOKUP(F230,'[1]ФГОС ВПО-ФГОС ВО'!$A$2:$B$129,2,0))</f>
        <v>Стандартизация и метрология</v>
      </c>
      <c r="K230" s="13" t="s">
        <v>259</v>
      </c>
      <c r="L230" s="2">
        <v>2022</v>
      </c>
      <c r="M230" s="14">
        <f t="shared" ca="1" si="21"/>
        <v>3</v>
      </c>
      <c r="N230" s="2" t="str">
        <f>VLOOKUP(P230,[1]Кафедры!$A$2:$E$587,5,0)</f>
        <v>ИЕиС</v>
      </c>
      <c r="O230" s="2" t="s">
        <v>37</v>
      </c>
      <c r="P230" s="14">
        <v>61</v>
      </c>
      <c r="Q230" s="2" t="str">
        <f>VLOOKUP(P230,[1]Кафедры!$A$2:$D$587,3,0)</f>
        <v>ТССА</v>
      </c>
      <c r="R230" s="2" t="str">
        <f>VLOOKUP(P230,[1]Кафедры!$A$2:$D$587,4,0)</f>
        <v>Мезин И.Ю.</v>
      </c>
      <c r="S230" s="6" t="s">
        <v>38</v>
      </c>
      <c r="T230" s="2" t="s">
        <v>475</v>
      </c>
      <c r="U230" s="16" t="s">
        <v>39</v>
      </c>
      <c r="V230" s="17">
        <v>44805</v>
      </c>
      <c r="W230" s="2" t="s">
        <v>40</v>
      </c>
      <c r="X230" s="17">
        <f t="shared" si="22"/>
        <v>46265</v>
      </c>
      <c r="Y230" s="2" t="str">
        <f>IFERROR(IF(B230="ФГОС ВО",VLOOKUP(E230,'[1]Науч.спец-ФГОС-кафедра'!$G$3:$H$52,2,0),VLOOKUP(F230,'[1]Науч.спец-ФГОС-кафедра'!$A$3:$H$52,8,0)),"")</f>
        <v/>
      </c>
      <c r="Z230" s="18">
        <v>24</v>
      </c>
      <c r="AA230" s="12" t="str">
        <f>IF(B230="ФГОС 3++",VLOOKUP(F230,'[1]Справочник ФГОС ВО'!$C$2:$K$126,9,0),"")</f>
        <v>Добавлена</v>
      </c>
      <c r="AB230" s="24" t="s">
        <v>74</v>
      </c>
      <c r="AC230" s="6" t="str">
        <f>IF(AND(G230="асп",B230="ФГОС ВО"),VLOOKUP(K230,'[1]Науч.спец-ФГОС-кафедра'!$F$2:$S$52,14,0),"")</f>
        <v/>
      </c>
      <c r="AD230" s="14">
        <f t="shared" si="23"/>
        <v>2026</v>
      </c>
      <c r="AE230" s="14"/>
      <c r="AF230" s="6"/>
    </row>
    <row r="231" spans="1:32" ht="30">
      <c r="A231" s="5" t="str">
        <f t="shared" si="18"/>
        <v>27.00.00</v>
      </c>
      <c r="B231" s="6" t="s">
        <v>32</v>
      </c>
      <c r="C231" s="7" t="str">
        <f t="shared" si="19"/>
        <v/>
      </c>
      <c r="D231" s="8" t="str">
        <f t="shared" si="20"/>
        <v/>
      </c>
      <c r="E231" s="9">
        <f>IFERROR(VLOOKUP(F231,'[1]ФГОС ВПО-ФГОС ВО'!$A$2:$C$111,3,0),IF(B231="ФГОС ВО",VLOOKUP([1]Группы!K231,'[1]Науч.спец-ФГОС-кафедра'!$F$3:$G$52,2,0),VLOOKUP(J231,'[1]Науч.спец-ФГОС-кафедра'!$B$3:$G$52,6,0)))</f>
        <v>220400</v>
      </c>
      <c r="F231" s="6" t="s">
        <v>260</v>
      </c>
      <c r="G231" s="6" t="s">
        <v>34</v>
      </c>
      <c r="H231" s="15" t="s">
        <v>517</v>
      </c>
      <c r="I231" s="15" t="s">
        <v>517</v>
      </c>
      <c r="J231" s="13" t="str">
        <f>IF(B231="ФГТ",VLOOKUP(F231,'[1]Науч.спец-ФГОС-кафедра'!$A$1:$B$52,2,0),VLOOKUP(F231,'[1]ФГОС ВПО-ФГОС ВО'!$A$2:$B$129,2,0))</f>
        <v>Управление в технических системах</v>
      </c>
      <c r="K231" s="54" t="s">
        <v>263</v>
      </c>
      <c r="L231" s="2">
        <v>2022</v>
      </c>
      <c r="M231" s="14">
        <f t="shared" ca="1" si="21"/>
        <v>3</v>
      </c>
      <c r="N231" s="2" t="str">
        <f>VLOOKUP(P231,[1]Кафедры!$A$2:$E$587,5,0)</f>
        <v>ИЭиАС</v>
      </c>
      <c r="O231" s="2" t="s">
        <v>77</v>
      </c>
      <c r="P231" s="14">
        <v>2</v>
      </c>
      <c r="Q231" s="2" t="str">
        <f>VLOOKUP(P231,[1]Кафедры!$A$2:$D$587,3,0)</f>
        <v>АСУ</v>
      </c>
      <c r="R231" s="2" t="str">
        <f>VLOOKUP(P231,[1]Кафедры!$A$2:$D$587,4,0)</f>
        <v>Андреев С.М.</v>
      </c>
      <c r="S231" s="6" t="s">
        <v>38</v>
      </c>
      <c r="T231" s="6"/>
      <c r="U231" s="16" t="s">
        <v>39</v>
      </c>
      <c r="V231" s="17">
        <v>44805</v>
      </c>
      <c r="W231" s="2" t="s">
        <v>40</v>
      </c>
      <c r="X231" s="17">
        <f t="shared" si="22"/>
        <v>46265</v>
      </c>
      <c r="Y231" s="2" t="str">
        <f>IFERROR(IF(B231="ФГОС ВО",VLOOKUP(E231,'[1]Науч.спец-ФГОС-кафедра'!$G$3:$H$52,2,0),VLOOKUP(F231,'[1]Науч.спец-ФГОС-кафедра'!$A$3:$H$52,8,0)),"")</f>
        <v/>
      </c>
      <c r="Z231" s="18">
        <v>14</v>
      </c>
      <c r="AA231" s="12" t="str">
        <f>IF(B231="ФГОС 3++",VLOOKUP(F231,'[1]Справочник ФГОС ВО'!$C$2:$K$126,9,0),"")</f>
        <v>Добавлена+алгоритмы</v>
      </c>
      <c r="AB231" s="20"/>
      <c r="AC231" s="6" t="str">
        <f>IF(AND(G231="асп",B231="ФГОС ВО"),VLOOKUP(K231,'[1]Науч.спец-ФГОС-кафедра'!$F$2:$S$52,14,0),"")</f>
        <v/>
      </c>
      <c r="AD231" s="14">
        <f t="shared" si="23"/>
        <v>2026</v>
      </c>
      <c r="AE231" s="14"/>
      <c r="AF231" s="14" t="s">
        <v>78</v>
      </c>
    </row>
    <row r="232" spans="1:32" ht="30">
      <c r="A232" s="5" t="str">
        <f t="shared" si="18"/>
        <v>29.00.00</v>
      </c>
      <c r="B232" s="6" t="s">
        <v>32</v>
      </c>
      <c r="C232" s="7" t="str">
        <f t="shared" si="19"/>
        <v/>
      </c>
      <c r="D232" s="8" t="str">
        <f t="shared" si="20"/>
        <v/>
      </c>
      <c r="E232" s="9">
        <f>IFERROR(VLOOKUP(F232,'[1]ФГОС ВПО-ФГОС ВО'!$A$2:$C$111,3,0),IF(B232="ФГОС ВО",VLOOKUP([1]Группы!K232,'[1]Науч.спец-ФГОС-кафедра'!$F$3:$G$52,2,0),VLOOKUP(J232,'[1]Науч.спец-ФГОС-кафедра'!$B$3:$G$52,6,0)))</f>
        <v>261700</v>
      </c>
      <c r="F232" s="6" t="s">
        <v>518</v>
      </c>
      <c r="G232" s="6" t="s">
        <v>34</v>
      </c>
      <c r="H232" s="32" t="s">
        <v>519</v>
      </c>
      <c r="I232" s="32" t="s">
        <v>519</v>
      </c>
      <c r="J232" s="13" t="str">
        <f>IF(B232="ФГТ",VLOOKUP(F232,'[1]Науч.спец-ФГОС-кафедра'!$A$1:$B$52,2,0),VLOOKUP(F232,'[1]ФГОС ВПО-ФГОС ВО'!$A$2:$B$129,2,0))</f>
        <v>Технология полиграфического и упаковочного производства</v>
      </c>
      <c r="K232" s="53" t="s">
        <v>520</v>
      </c>
      <c r="L232" s="2">
        <v>2022</v>
      </c>
      <c r="M232" s="14">
        <f t="shared" ca="1" si="21"/>
        <v>3</v>
      </c>
      <c r="N232" s="2" t="str">
        <f>VLOOKUP(P232,[1]Кафедры!$A$2:$E$587,5,0)</f>
        <v>ИЕиС</v>
      </c>
      <c r="O232" s="2" t="s">
        <v>37</v>
      </c>
      <c r="P232" s="14">
        <v>66</v>
      </c>
      <c r="Q232" s="2" t="str">
        <f>VLOOKUP(P232,[1]Кафедры!$A$2:$D$587,3,0)</f>
        <v>Химии</v>
      </c>
      <c r="R232" s="2" t="str">
        <f>VLOOKUP(P232,[1]Кафедры!$A$2:$D$587,4,0)</f>
        <v>Медяник Н.Л.</v>
      </c>
      <c r="S232" s="6" t="s">
        <v>38</v>
      </c>
      <c r="T232" s="6"/>
      <c r="U232" s="16" t="s">
        <v>39</v>
      </c>
      <c r="V232" s="17">
        <v>44805</v>
      </c>
      <c r="W232" s="2" t="s">
        <v>40</v>
      </c>
      <c r="X232" s="17">
        <f t="shared" si="22"/>
        <v>46265</v>
      </c>
      <c r="Y232" s="2" t="str">
        <f>IFERROR(IF(B232="ФГОС ВО",VLOOKUP(E232,'[1]Науч.спец-ФГОС-кафедра'!$G$3:$H$52,2,0),VLOOKUP(F232,'[1]Науч.спец-ФГОС-кафедра'!$A$3:$H$52,8,0)),"")</f>
        <v/>
      </c>
      <c r="Z232" s="18">
        <v>16</v>
      </c>
      <c r="AA232" s="12" t="str">
        <f>IF(B232="ФГОС 3++",VLOOKUP(F232,'[1]Справочник ФГОС ВО'!$C$2:$K$126,9,0),"")</f>
        <v>Актуализировано</v>
      </c>
      <c r="AB232" s="20"/>
      <c r="AC232" s="6" t="str">
        <f>IF(AND(G232="асп",B232="ФГОС ВО"),VLOOKUP(K232,'[1]Науч.спец-ФГОС-кафедра'!$F$2:$S$52,14,0),"")</f>
        <v/>
      </c>
      <c r="AD232" s="14">
        <f t="shared" si="23"/>
        <v>2026</v>
      </c>
      <c r="AE232" s="14"/>
      <c r="AF232" s="6"/>
    </row>
    <row r="233" spans="1:32" ht="30">
      <c r="A233" s="5" t="str">
        <f t="shared" si="18"/>
        <v>29.00.00</v>
      </c>
      <c r="B233" s="6" t="s">
        <v>32</v>
      </c>
      <c r="C233" s="7" t="str">
        <f t="shared" si="19"/>
        <v/>
      </c>
      <c r="D233" s="8" t="str">
        <f t="shared" si="20"/>
        <v/>
      </c>
      <c r="E233" s="9">
        <f>IFERROR(VLOOKUP(F233,'[1]ФГОС ВПО-ФГОС ВО'!$A$2:$C$111,3,0),IF(B233="ФГОС ВО",VLOOKUP([1]Группы!K233,'[1]Науч.спец-ФГОС-кафедра'!$F$3:$G$52,2,0),VLOOKUP(J233,'[1]Науч.спец-ФГОС-кафедра'!$B$3:$G$52,6,0)))</f>
        <v>261400</v>
      </c>
      <c r="F233" s="6" t="s">
        <v>269</v>
      </c>
      <c r="G233" s="6" t="s">
        <v>34</v>
      </c>
      <c r="H233" s="32" t="s">
        <v>521</v>
      </c>
      <c r="I233" s="32" t="s">
        <v>521</v>
      </c>
      <c r="J233" s="13" t="str">
        <f>IF(B233="ФГТ",VLOOKUP(F233,'[1]Науч.спец-ФГОС-кафедра'!$A$1:$B$52,2,0),VLOOKUP(F233,'[1]ФГОС ВПО-ФГОС ВО'!$A$2:$B$129,2,0))</f>
        <v>Технология художественной обработки материалов</v>
      </c>
      <c r="K233" s="54" t="s">
        <v>271</v>
      </c>
      <c r="L233" s="2">
        <v>2022</v>
      </c>
      <c r="M233" s="14">
        <f t="shared" ca="1" si="21"/>
        <v>3</v>
      </c>
      <c r="N233" s="2" t="str">
        <f>VLOOKUP(P233,[1]Кафедры!$A$2:$E$587,5,0)</f>
        <v>ИСАиИ</v>
      </c>
      <c r="O233" s="2" t="s">
        <v>48</v>
      </c>
      <c r="P233" s="14">
        <v>67</v>
      </c>
      <c r="Q233" s="2" t="str">
        <f>VLOOKUP(P233,[1]Кафедры!$A$2:$D$587,3,0)</f>
        <v>ХОМ</v>
      </c>
      <c r="R233" s="2" t="str">
        <f>VLOOKUP(P233,[1]Кафедры!$A$2:$D$587,4,0)</f>
        <v>Гаврицков С.А.</v>
      </c>
      <c r="S233" s="6" t="s">
        <v>38</v>
      </c>
      <c r="T233" s="6"/>
      <c r="U233" s="16" t="s">
        <v>39</v>
      </c>
      <c r="V233" s="17">
        <v>44805</v>
      </c>
      <c r="W233" s="2" t="s">
        <v>40</v>
      </c>
      <c r="X233" s="17">
        <f t="shared" si="22"/>
        <v>46265</v>
      </c>
      <c r="Y233" s="2" t="str">
        <f>IFERROR(IF(B233="ФГОС ВО",VLOOKUP(E233,'[1]Науч.спец-ФГОС-кафедра'!$G$3:$H$52,2,0),VLOOKUP(F233,'[1]Науч.спец-ФГОС-кафедра'!$A$3:$H$52,8,0)),"")</f>
        <v/>
      </c>
      <c r="Z233" s="44">
        <v>23</v>
      </c>
      <c r="AA233" s="12" t="str">
        <f>IF(B233="ФГОС 3++",VLOOKUP(F233,'[1]Справочник ФГОС ВО'!$C$2:$K$126,9,0),"")</f>
        <v>Актуализировано</v>
      </c>
      <c r="AB233" s="20"/>
      <c r="AC233" s="6" t="str">
        <f>IF(AND(G233="асп",B233="ФГОС ВО"),VLOOKUP(K233,'[1]Науч.спец-ФГОС-кафедра'!$F$2:$S$52,14,0),"")</f>
        <v/>
      </c>
      <c r="AD233" s="14">
        <f t="shared" si="23"/>
        <v>2026</v>
      </c>
      <c r="AE233" s="14"/>
      <c r="AF233" s="6"/>
    </row>
    <row r="234" spans="1:32">
      <c r="A234" s="5" t="str">
        <f t="shared" si="18"/>
        <v>37.00.00</v>
      </c>
      <c r="B234" s="6" t="s">
        <v>32</v>
      </c>
      <c r="C234" s="7" t="str">
        <f t="shared" si="19"/>
        <v/>
      </c>
      <c r="D234" s="8" t="str">
        <f t="shared" si="20"/>
        <v/>
      </c>
      <c r="E234" s="9" t="str">
        <f>IFERROR(VLOOKUP(F234,'[1]ФГОС ВПО-ФГОС ВО'!$A$2:$C$111,3,0),IF(B234="ФГОС ВО",VLOOKUP([1]Группы!K234,'[1]Науч.спец-ФГОС-кафедра'!$F$3:$G$52,2,0),VLOOKUP(J234,'[1]Науч.спец-ФГОС-кафедра'!$B$3:$G$52,6,0)))</f>
        <v>030300</v>
      </c>
      <c r="F234" s="6" t="s">
        <v>275</v>
      </c>
      <c r="G234" s="6" t="s">
        <v>34</v>
      </c>
      <c r="H234" s="6" t="s">
        <v>522</v>
      </c>
      <c r="I234" s="6" t="s">
        <v>522</v>
      </c>
      <c r="J234" s="13" t="str">
        <f>IF(B234="ФГТ",VLOOKUP(F234,'[1]Науч.спец-ФГОС-кафедра'!$A$1:$B$52,2,0),VLOOKUP(F234,'[1]ФГОС ВПО-ФГОС ВО'!$A$2:$B$129,2,0))</f>
        <v>Психология</v>
      </c>
      <c r="K234" s="53" t="s">
        <v>277</v>
      </c>
      <c r="L234" s="2">
        <v>2022</v>
      </c>
      <c r="M234" s="14">
        <f t="shared" ca="1" si="21"/>
        <v>3</v>
      </c>
      <c r="N234" s="2" t="str">
        <f>VLOOKUP(P234,[1]Кафедры!$A$2:$E$587,5,0)</f>
        <v>ИГО</v>
      </c>
      <c r="O234" s="2" t="s">
        <v>282</v>
      </c>
      <c r="P234" s="14">
        <v>46</v>
      </c>
      <c r="Q234" s="2" t="str">
        <f>VLOOKUP(P234,[1]Кафедры!$A$2:$D$587,3,0)</f>
        <v>Психологии</v>
      </c>
      <c r="R234" s="2" t="str">
        <f>VLOOKUP(P234,[1]Кафедры!$A$2:$D$587,4,0)</f>
        <v>Степанова О.П.</v>
      </c>
      <c r="S234" s="6" t="s">
        <v>38</v>
      </c>
      <c r="T234" s="6"/>
      <c r="U234" s="2"/>
      <c r="V234" s="17">
        <v>44805</v>
      </c>
      <c r="W234" s="2" t="s">
        <v>40</v>
      </c>
      <c r="X234" s="17">
        <f t="shared" si="22"/>
        <v>46265</v>
      </c>
      <c r="Y234" s="2" t="str">
        <f>IFERROR(IF(B234="ФГОС ВО",VLOOKUP(E234,'[1]Науч.спец-ФГОС-кафедра'!$G$3:$H$52,2,0),VLOOKUP(F234,'[1]Науч.спец-ФГОС-кафедра'!$A$3:$H$52,8,0)),"")</f>
        <v/>
      </c>
      <c r="Z234" s="44">
        <v>12</v>
      </c>
      <c r="AA234" s="12" t="str">
        <f>IF(B234="ФГОС 3++",VLOOKUP(F234,'[1]Справочник ФГОС ВО'!$C$2:$K$126,9,0),"")</f>
        <v>Добавлена</v>
      </c>
      <c r="AB234" s="20"/>
      <c r="AC234" s="6" t="str">
        <f>IF(AND(G234="асп",B234="ФГОС ВО"),VLOOKUP(K234,'[1]Науч.спец-ФГОС-кафедра'!$F$2:$S$52,14,0),"")</f>
        <v/>
      </c>
      <c r="AD234" s="14">
        <f t="shared" si="23"/>
        <v>2026</v>
      </c>
      <c r="AE234" s="14"/>
      <c r="AF234" s="6"/>
    </row>
    <row r="235" spans="1:32">
      <c r="A235" s="5" t="str">
        <f t="shared" si="18"/>
        <v>37.00.00</v>
      </c>
      <c r="B235" s="6" t="s">
        <v>32</v>
      </c>
      <c r="C235" s="7" t="str">
        <f t="shared" si="19"/>
        <v/>
      </c>
      <c r="D235" s="8" t="str">
        <f t="shared" si="20"/>
        <v/>
      </c>
      <c r="E235" s="9" t="str">
        <f>IFERROR(VLOOKUP(F235,'[1]ФГОС ВПО-ФГОС ВО'!$A$2:$C$111,3,0),IF(B235="ФГОС ВО",VLOOKUP([1]Группы!K235,'[1]Науч.спец-ФГОС-кафедра'!$F$3:$G$52,2,0),VLOOKUP(J235,'[1]Науч.спец-ФГОС-кафедра'!$B$3:$G$52,6,0)))</f>
        <v>030300</v>
      </c>
      <c r="F235" s="6" t="s">
        <v>275</v>
      </c>
      <c r="G235" s="6" t="s">
        <v>34</v>
      </c>
      <c r="H235" s="6" t="s">
        <v>523</v>
      </c>
      <c r="I235" s="6" t="s">
        <v>523</v>
      </c>
      <c r="J235" s="13" t="str">
        <f>IF(B235="ФГТ",VLOOKUP(F235,'[1]Науч.спец-ФГОС-кафедра'!$A$1:$B$52,2,0),VLOOKUP(F235,'[1]ФГОС ВПО-ФГОС ВО'!$A$2:$B$129,2,0))</f>
        <v>Психология</v>
      </c>
      <c r="K235" s="53" t="s">
        <v>277</v>
      </c>
      <c r="L235" s="2">
        <v>2022</v>
      </c>
      <c r="M235" s="14">
        <f t="shared" ca="1" si="21"/>
        <v>3</v>
      </c>
      <c r="N235" s="2" t="str">
        <f>VLOOKUP(P235,[1]Кафедры!$A$2:$E$587,5,0)</f>
        <v>ИГО</v>
      </c>
      <c r="O235" s="2" t="s">
        <v>55</v>
      </c>
      <c r="P235" s="14">
        <v>46</v>
      </c>
      <c r="Q235" s="2" t="str">
        <f>VLOOKUP(P235,[1]Кафедры!$A$2:$D$587,3,0)</f>
        <v>Психологии</v>
      </c>
      <c r="R235" s="2" t="str">
        <f>VLOOKUP(P235,[1]Кафедры!$A$2:$D$587,4,0)</f>
        <v>Степанова О.П.</v>
      </c>
      <c r="S235" s="6" t="s">
        <v>56</v>
      </c>
      <c r="T235" s="6"/>
      <c r="U235" s="2"/>
      <c r="V235" s="57">
        <v>44835</v>
      </c>
      <c r="W235" s="2" t="s">
        <v>57</v>
      </c>
      <c r="X235" s="17">
        <f t="shared" si="22"/>
        <v>46630</v>
      </c>
      <c r="Y235" s="2" t="str">
        <f>IFERROR(IF(B235="ФГОС ВО",VLOOKUP(E235,'[1]Науч.спец-ФГОС-кафедра'!$G$3:$H$52,2,0),VLOOKUP(F235,'[1]Науч.спец-ФГОС-кафедра'!$A$3:$H$52,8,0)),"")</f>
        <v/>
      </c>
      <c r="Z235" s="44">
        <v>16</v>
      </c>
      <c r="AA235" s="12" t="str">
        <f>IF(B235="ФГОС 3++",VLOOKUP(F235,'[1]Справочник ФГОС ВО'!$C$2:$K$126,9,0),"")</f>
        <v>Добавлена</v>
      </c>
      <c r="AB235" s="20"/>
      <c r="AC235" s="6" t="str">
        <f>IF(AND(G235="асп",B235="ФГОС ВО"),VLOOKUP(K235,'[1]Науч.спец-ФГОС-кафедра'!$F$2:$S$52,14,0),"")</f>
        <v/>
      </c>
      <c r="AD235" s="14">
        <f t="shared" si="23"/>
        <v>2027</v>
      </c>
      <c r="AE235" s="14"/>
      <c r="AF235" s="6"/>
    </row>
    <row r="236" spans="1:32" ht="30">
      <c r="A236" s="5" t="str">
        <f t="shared" si="18"/>
        <v>38.00.00</v>
      </c>
      <c r="B236" s="6" t="s">
        <v>32</v>
      </c>
      <c r="C236" s="7" t="str">
        <f t="shared" si="19"/>
        <v/>
      </c>
      <c r="D236" s="8" t="str">
        <f t="shared" si="20"/>
        <v/>
      </c>
      <c r="E236" s="9" t="str">
        <f>IFERROR(VLOOKUP(F236,'[1]ФГОС ВПО-ФГОС ВО'!$A$2:$C$111,3,0),IF(B236="ФГОС ВО",VLOOKUP([1]Группы!K236,'[1]Науч.спец-ФГОС-кафедра'!$F$3:$G$52,2,0),VLOOKUP(J236,'[1]Науч.спец-ФГОС-кафедра'!$B$3:$G$52,6,0)))</f>
        <v>080100</v>
      </c>
      <c r="F236" s="6" t="s">
        <v>283</v>
      </c>
      <c r="G236" s="11" t="s">
        <v>34</v>
      </c>
      <c r="H236" s="6" t="s">
        <v>524</v>
      </c>
      <c r="I236" s="6" t="s">
        <v>524</v>
      </c>
      <c r="J236" s="13" t="str">
        <f>IF(B236="ФГТ",VLOOKUP(F236,'[1]Науч.спец-ФГОС-кафедра'!$A$1:$B$52,2,0),VLOOKUP(F236,'[1]ФГОС ВПО-ФГОС ВО'!$A$2:$B$129,2,0))</f>
        <v>Экономика</v>
      </c>
      <c r="K236" s="53" t="s">
        <v>291</v>
      </c>
      <c r="L236" s="2">
        <v>2022</v>
      </c>
      <c r="M236" s="14">
        <f t="shared" ca="1" si="21"/>
        <v>3</v>
      </c>
      <c r="N236" s="2" t="str">
        <f>VLOOKUP(P236,[1]Кафедры!$A$2:$E$587,5,0)</f>
        <v>ИЭиУ</v>
      </c>
      <c r="O236" s="2" t="s">
        <v>289</v>
      </c>
      <c r="P236" s="14">
        <v>69</v>
      </c>
      <c r="Q236" s="2" t="str">
        <f>VLOOKUP(P236,[1]Кафедры!$A$2:$D$587,3,0)</f>
        <v>Экономики</v>
      </c>
      <c r="R236" s="2" t="str">
        <f>VLOOKUP(P236,[1]Кафедры!$A$2:$D$587,4,0)</f>
        <v>Васильева А.Г.</v>
      </c>
      <c r="S236" s="6" t="s">
        <v>38</v>
      </c>
      <c r="T236" s="2" t="s">
        <v>475</v>
      </c>
      <c r="U236" s="2"/>
      <c r="V236" s="17">
        <v>44805</v>
      </c>
      <c r="W236" s="2" t="s">
        <v>40</v>
      </c>
      <c r="X236" s="17">
        <f t="shared" si="22"/>
        <v>46265</v>
      </c>
      <c r="Y236" s="2" t="str">
        <f>IFERROR(IF(B236="ФГОС ВО",VLOOKUP(E236,'[1]Науч.спец-ФГОС-кафедра'!$G$3:$H$52,2,0),VLOOKUP(F236,'[1]Науч.спец-ФГОС-кафедра'!$A$3:$H$52,8,0)),"")</f>
        <v/>
      </c>
      <c r="Z236" s="18">
        <v>24</v>
      </c>
      <c r="AA236" s="12" t="str">
        <f>IF(B236="ФГОС 3++",VLOOKUP(F236,'[1]Справочник ФГОС ВО'!$C$2:$K$126,9,0),"")</f>
        <v>Добавлена</v>
      </c>
      <c r="AB236" s="24" t="s">
        <v>74</v>
      </c>
      <c r="AC236" s="6" t="str">
        <f>IF(AND(G236="асп",B236="ФГОС ВО"),VLOOKUP(K236,'[1]Науч.спец-ФГОС-кафедра'!$F$2:$S$52,14,0),"")</f>
        <v/>
      </c>
      <c r="AD236" s="14">
        <f t="shared" si="23"/>
        <v>2026</v>
      </c>
      <c r="AE236" s="14"/>
      <c r="AF236" s="6"/>
    </row>
    <row r="237" spans="1:32" ht="25.5">
      <c r="A237" s="5" t="str">
        <f t="shared" si="18"/>
        <v>38.00.00</v>
      </c>
      <c r="B237" s="6" t="s">
        <v>32</v>
      </c>
      <c r="C237" s="7" t="str">
        <f t="shared" si="19"/>
        <v/>
      </c>
      <c r="D237" s="8" t="str">
        <f t="shared" si="20"/>
        <v/>
      </c>
      <c r="E237" s="9" t="str">
        <f>IFERROR(VLOOKUP(F237,'[1]ФГОС ВПО-ФГОС ВО'!$A$2:$C$111,3,0),IF(B237="ФГОС ВО",VLOOKUP([1]Группы!K237,'[1]Науч.спец-ФГОС-кафедра'!$F$3:$G$52,2,0),VLOOKUP(J237,'[1]Науч.спец-ФГОС-кафедра'!$B$3:$G$52,6,0)))</f>
        <v>080100</v>
      </c>
      <c r="F237" s="6" t="s">
        <v>283</v>
      </c>
      <c r="G237" s="11" t="s">
        <v>34</v>
      </c>
      <c r="H237" s="11" t="s">
        <v>525</v>
      </c>
      <c r="I237" s="11" t="s">
        <v>525</v>
      </c>
      <c r="J237" s="13" t="str">
        <f>IF(B237="ФГТ",VLOOKUP(F237,'[1]Науч.спец-ФГОС-кафедра'!$A$1:$B$52,2,0),VLOOKUP(F237,'[1]ФГОС ВПО-ФГОС ВО'!$A$2:$B$129,2,0))</f>
        <v>Экономика</v>
      </c>
      <c r="K237" s="53" t="s">
        <v>526</v>
      </c>
      <c r="L237" s="2">
        <v>2022</v>
      </c>
      <c r="M237" s="14">
        <f t="shared" ca="1" si="21"/>
        <v>3</v>
      </c>
      <c r="N237" s="2" t="str">
        <f>VLOOKUP(P237,[1]Кафедры!$A$2:$E$587,5,0)</f>
        <v>ИЭиУ</v>
      </c>
      <c r="O237" s="2" t="s">
        <v>55</v>
      </c>
      <c r="P237" s="14">
        <v>69</v>
      </c>
      <c r="Q237" s="2" t="str">
        <f>VLOOKUP(P237,[1]Кафедры!$A$2:$D$587,3,0)</f>
        <v>Экономики</v>
      </c>
      <c r="R237" s="2" t="str">
        <f>VLOOKUP(P237,[1]Кафедры!$A$2:$D$587,4,0)</f>
        <v>Васильева А.Г.</v>
      </c>
      <c r="S237" s="6" t="s">
        <v>56</v>
      </c>
      <c r="T237" s="6"/>
      <c r="U237" s="2"/>
      <c r="V237" s="57">
        <v>44835</v>
      </c>
      <c r="W237" s="2" t="s">
        <v>57</v>
      </c>
      <c r="X237" s="17">
        <f t="shared" si="22"/>
        <v>46630</v>
      </c>
      <c r="Y237" s="2" t="str">
        <f>IFERROR(IF(B237="ФГОС ВО",VLOOKUP(E237,'[1]Науч.спец-ФГОС-кафедра'!$G$3:$H$52,2,0),VLOOKUP(F237,'[1]Науч.спец-ФГОС-кафедра'!$A$3:$H$52,8,0)),"")</f>
        <v/>
      </c>
      <c r="Z237" s="18">
        <v>29</v>
      </c>
      <c r="AA237" s="12" t="str">
        <f>IF(B237="ФГОС 3++",VLOOKUP(F237,'[1]Справочник ФГОС ВО'!$C$2:$K$126,9,0),"")</f>
        <v>Добавлена</v>
      </c>
      <c r="AB237" s="20"/>
      <c r="AC237" s="6" t="str">
        <f>IF(AND(G237="асп",B237="ФГОС ВО"),VLOOKUP(K237,'[1]Науч.спец-ФГОС-кафедра'!$F$2:$S$52,14,0),"")</f>
        <v/>
      </c>
      <c r="AD237" s="14">
        <f t="shared" si="23"/>
        <v>2027</v>
      </c>
      <c r="AE237" s="14"/>
      <c r="AF237" s="6"/>
    </row>
    <row r="238" spans="1:32" ht="25.5">
      <c r="A238" s="5" t="str">
        <f t="shared" si="18"/>
        <v>38.00.00</v>
      </c>
      <c r="B238" s="6" t="s">
        <v>32</v>
      </c>
      <c r="C238" s="7" t="str">
        <f t="shared" si="19"/>
        <v/>
      </c>
      <c r="D238" s="8" t="str">
        <f t="shared" si="20"/>
        <v/>
      </c>
      <c r="E238" s="9" t="str">
        <f>IFERROR(VLOOKUP(F238,'[1]ФГОС ВПО-ФГОС ВО'!$A$2:$C$111,3,0),IF(B238="ФГОС ВО",VLOOKUP([1]Группы!K238,'[1]Науч.спец-ФГОС-кафедра'!$F$3:$G$52,2,0),VLOOKUP(J238,'[1]Науч.спец-ФГОС-кафедра'!$B$3:$G$52,6,0)))</f>
        <v>080200</v>
      </c>
      <c r="F238" s="6" t="s">
        <v>292</v>
      </c>
      <c r="G238" s="11" t="s">
        <v>34</v>
      </c>
      <c r="H238" s="6" t="s">
        <v>527</v>
      </c>
      <c r="I238" s="6" t="s">
        <v>527</v>
      </c>
      <c r="J238" s="13" t="str">
        <f>IF(B238="ФГТ",VLOOKUP(F238,'[1]Науч.спец-ФГОС-кафедра'!$A$1:$B$52,2,0),VLOOKUP(F238,'[1]ФГОС ВПО-ФГОС ВО'!$A$2:$B$129,2,0))</f>
        <v>Менеджмент</v>
      </c>
      <c r="K238" s="54" t="s">
        <v>528</v>
      </c>
      <c r="L238" s="2">
        <v>2022</v>
      </c>
      <c r="M238" s="14">
        <f t="shared" ca="1" si="21"/>
        <v>3</v>
      </c>
      <c r="N238" s="2" t="str">
        <f>VLOOKUP(P238,[1]Кафедры!$A$2:$E$587,5,0)</f>
        <v>ИЭиУ</v>
      </c>
      <c r="O238" s="2" t="s">
        <v>289</v>
      </c>
      <c r="P238" s="14">
        <v>29</v>
      </c>
      <c r="Q238" s="2" t="str">
        <f>VLOOKUP(P238,[1]Кафедры!$A$2:$D$587,3,0)</f>
        <v>МиГУ</v>
      </c>
      <c r="R238" s="2" t="str">
        <f>VLOOKUP(P238,[1]Кафедры!$A$2:$D$587,4,0)</f>
        <v>Назарова О.Л.</v>
      </c>
      <c r="S238" s="6" t="s">
        <v>38</v>
      </c>
      <c r="T238" s="6"/>
      <c r="U238" s="2"/>
      <c r="V238" s="17">
        <v>44805</v>
      </c>
      <c r="W238" s="2" t="s">
        <v>40</v>
      </c>
      <c r="X238" s="17">
        <f t="shared" si="22"/>
        <v>46265</v>
      </c>
      <c r="Y238" s="2" t="str">
        <f>IFERROR(IF(B238="ФГОС ВО",VLOOKUP(E238,'[1]Науч.спец-ФГОС-кафедра'!$G$3:$H$52,2,0),VLOOKUP(F238,'[1]Науч.спец-ФГОС-кафедра'!$A$3:$H$52,8,0)),"")</f>
        <v/>
      </c>
      <c r="Z238" s="18">
        <v>17</v>
      </c>
      <c r="AA238" s="12" t="str">
        <f>IF(B238="ФГОС 3++",VLOOKUP(F238,'[1]Справочник ФГОС ВО'!$C$2:$K$126,9,0),"")</f>
        <v>Добавлена</v>
      </c>
      <c r="AB238" s="20"/>
      <c r="AC238" s="6" t="str">
        <f>IF(AND(G238="асп",B238="ФГОС ВО"),VLOOKUP(K238,'[1]Науч.спец-ФГОС-кафедра'!$F$2:$S$52,14,0),"")</f>
        <v/>
      </c>
      <c r="AD238" s="14">
        <f t="shared" si="23"/>
        <v>2026</v>
      </c>
      <c r="AE238" s="14"/>
      <c r="AF238" s="6"/>
    </row>
    <row r="239" spans="1:32">
      <c r="A239" s="5" t="str">
        <f t="shared" si="18"/>
        <v>38.00.00</v>
      </c>
      <c r="B239" s="6" t="s">
        <v>32</v>
      </c>
      <c r="C239" s="7" t="str">
        <f t="shared" si="19"/>
        <v/>
      </c>
      <c r="D239" s="8" t="str">
        <f t="shared" si="20"/>
        <v/>
      </c>
      <c r="E239" s="9" t="str">
        <f>IFERROR(VLOOKUP(F239,'[1]ФГОС ВПО-ФГОС ВО'!$A$2:$C$111,3,0),IF(B239="ФГОС ВО",VLOOKUP([1]Группы!K239,'[1]Науч.спец-ФГОС-кафедра'!$F$3:$G$52,2,0),VLOOKUP(J239,'[1]Науч.спец-ФГОС-кафедра'!$B$3:$G$52,6,0)))</f>
        <v>080200</v>
      </c>
      <c r="F239" s="6" t="s">
        <v>292</v>
      </c>
      <c r="G239" s="11" t="s">
        <v>34</v>
      </c>
      <c r="H239" s="6" t="s">
        <v>529</v>
      </c>
      <c r="I239" s="6" t="s">
        <v>529</v>
      </c>
      <c r="J239" s="13" t="str">
        <f>IF(B239="ФГТ",VLOOKUP(F239,'[1]Науч.спец-ФГОС-кафедра'!$A$1:$B$52,2,0),VLOOKUP(F239,'[1]ФГОС ВПО-ФГОС ВО'!$A$2:$B$129,2,0))</f>
        <v>Менеджмент</v>
      </c>
      <c r="K239" s="54" t="s">
        <v>530</v>
      </c>
      <c r="L239" s="2">
        <v>2022</v>
      </c>
      <c r="M239" s="14">
        <f t="shared" ca="1" si="21"/>
        <v>3</v>
      </c>
      <c r="N239" s="2" t="str">
        <f>VLOOKUP(P239,[1]Кафедры!$A$2:$E$587,5,0)</f>
        <v>ИЭиУ</v>
      </c>
      <c r="O239" s="2" t="s">
        <v>55</v>
      </c>
      <c r="P239" s="14">
        <v>29</v>
      </c>
      <c r="Q239" s="2" t="str">
        <f>VLOOKUP(P239,[1]Кафедры!$A$2:$D$587,3,0)</f>
        <v>МиГУ</v>
      </c>
      <c r="R239" s="2" t="str">
        <f>VLOOKUP(P239,[1]Кафедры!$A$2:$D$587,4,0)</f>
        <v>Назарова О.Л.</v>
      </c>
      <c r="S239" s="6" t="s">
        <v>56</v>
      </c>
      <c r="T239" s="6"/>
      <c r="U239" s="2"/>
      <c r="V239" s="57">
        <v>44835</v>
      </c>
      <c r="W239" s="2" t="s">
        <v>57</v>
      </c>
      <c r="X239" s="17">
        <f t="shared" si="22"/>
        <v>46630</v>
      </c>
      <c r="Y239" s="2" t="str">
        <f>IFERROR(IF(B239="ФГОС ВО",VLOOKUP(E239,'[1]Науч.спец-ФГОС-кафедра'!$G$3:$H$52,2,0),VLOOKUP(F239,'[1]Науч.спец-ФГОС-кафедра'!$A$3:$H$52,8,0)),"")</f>
        <v/>
      </c>
      <c r="Z239" s="18">
        <v>15</v>
      </c>
      <c r="AA239" s="12" t="str">
        <f>IF(B239="ФГОС 3++",VLOOKUP(F239,'[1]Справочник ФГОС ВО'!$C$2:$K$126,9,0),"")</f>
        <v>Добавлена</v>
      </c>
      <c r="AB239" s="20"/>
      <c r="AC239" s="6" t="str">
        <f>IF(AND(G239="асп",B239="ФГОС ВО"),VLOOKUP(K239,'[1]Науч.спец-ФГОС-кафедра'!$F$2:$S$52,14,0),"")</f>
        <v/>
      </c>
      <c r="AD239" s="14">
        <f t="shared" si="23"/>
        <v>2027</v>
      </c>
      <c r="AE239" s="14"/>
      <c r="AF239" s="6"/>
    </row>
    <row r="240" spans="1:32" ht="30">
      <c r="A240" s="5" t="str">
        <f t="shared" si="18"/>
        <v>38.00.00</v>
      </c>
      <c r="B240" s="6" t="s">
        <v>32</v>
      </c>
      <c r="C240" s="7" t="str">
        <f t="shared" si="19"/>
        <v/>
      </c>
      <c r="D240" s="8" t="str">
        <f t="shared" si="20"/>
        <v/>
      </c>
      <c r="E240" s="9" t="str">
        <f>IFERROR(VLOOKUP(F240,'[1]ФГОС ВПО-ФГОС ВО'!$A$2:$C$111,3,0),IF(B240="ФГОС ВО",VLOOKUP([1]Группы!K240,'[1]Науч.спец-ФГОС-кафедра'!$F$3:$G$52,2,0),VLOOKUP(J240,'[1]Науч.спец-ФГОС-кафедра'!$B$3:$G$52,6,0)))</f>
        <v>080200</v>
      </c>
      <c r="F240" s="6" t="s">
        <v>292</v>
      </c>
      <c r="G240" s="11" t="s">
        <v>34</v>
      </c>
      <c r="H240" s="29" t="s">
        <v>531</v>
      </c>
      <c r="I240" s="6" t="s">
        <v>532</v>
      </c>
      <c r="J240" s="13" t="str">
        <f>IF(B240="ФГТ",VLOOKUP(F240,'[1]Науч.спец-ФГОС-кафедра'!$A$1:$B$52,2,0),VLOOKUP(F240,'[1]ФГОС ВПО-ФГОС ВО'!$A$2:$B$129,2,0))</f>
        <v>Менеджмент</v>
      </c>
      <c r="K240" s="54" t="s">
        <v>533</v>
      </c>
      <c r="L240" s="2">
        <v>2022</v>
      </c>
      <c r="M240" s="14">
        <f t="shared" ca="1" si="21"/>
        <v>3</v>
      </c>
      <c r="N240" s="2" t="str">
        <f>VLOOKUP(P240,[1]Кафедры!$A$2:$E$587,5,0)</f>
        <v>ИГДиТ</v>
      </c>
      <c r="O240" s="2" t="s">
        <v>183</v>
      </c>
      <c r="P240" s="14">
        <v>44</v>
      </c>
      <c r="Q240" s="2" t="str">
        <f>VLOOKUP(P240,[1]Кафедры!$A$2:$D$587,3,0)</f>
        <v>ЛиУТС</v>
      </c>
      <c r="R240" s="2" t="str">
        <f>VLOOKUP(P240,[1]Кафедры!$A$2:$D$587,4,0)</f>
        <v>Фридрихсон О.В.</v>
      </c>
      <c r="S240" s="6" t="s">
        <v>38</v>
      </c>
      <c r="T240" s="2" t="s">
        <v>475</v>
      </c>
      <c r="U240" s="1"/>
      <c r="V240" s="17">
        <v>44805</v>
      </c>
      <c r="W240" s="2" t="s">
        <v>40</v>
      </c>
      <c r="X240" s="17">
        <f t="shared" si="22"/>
        <v>46265</v>
      </c>
      <c r="Y240" s="2" t="str">
        <f>IFERROR(IF(B240="ФГОС ВО",VLOOKUP(E240,'[1]Науч.спец-ФГОС-кафедра'!$G$3:$H$52,2,0),VLOOKUP(F240,'[1]Науч.спец-ФГОС-кафедра'!$A$3:$H$52,8,0)),"")</f>
        <v/>
      </c>
      <c r="Z240" s="18">
        <v>46</v>
      </c>
      <c r="AA240" s="12" t="str">
        <f>IF(B240="ФГОС 3++",VLOOKUP(F240,'[1]Справочник ФГОС ВО'!$C$2:$K$126,9,0),"")</f>
        <v>Добавлена</v>
      </c>
      <c r="AB240" s="24" t="s">
        <v>74</v>
      </c>
      <c r="AC240" s="6" t="str">
        <f>IF(AND(G240="асп",B240="ФГОС ВО"),VLOOKUP(K240,'[1]Науч.спец-ФГОС-кафедра'!$F$2:$S$52,14,0),"")</f>
        <v/>
      </c>
      <c r="AD240" s="14">
        <f t="shared" si="23"/>
        <v>2026</v>
      </c>
      <c r="AE240" s="14"/>
      <c r="AF240" s="6"/>
    </row>
    <row r="241" spans="1:32" ht="25.5">
      <c r="A241" s="5" t="str">
        <f t="shared" si="18"/>
        <v>38.00.00</v>
      </c>
      <c r="B241" s="6" t="s">
        <v>32</v>
      </c>
      <c r="C241" s="7" t="str">
        <f t="shared" si="19"/>
        <v/>
      </c>
      <c r="D241" s="8" t="str">
        <f t="shared" si="20"/>
        <v/>
      </c>
      <c r="E241" s="9" t="str">
        <f>IFERROR(VLOOKUP(F241,'[1]ФГОС ВПО-ФГОС ВО'!$A$2:$C$111,3,0),IF(B241="ФГОС ВО",VLOOKUP([1]Группы!K241,'[1]Науч.спец-ФГОС-кафедра'!$F$3:$G$52,2,0),VLOOKUP(J241,'[1]Науч.спец-ФГОС-кафедра'!$B$3:$G$52,6,0)))</f>
        <v>080200</v>
      </c>
      <c r="F241" s="6" t="s">
        <v>292</v>
      </c>
      <c r="G241" s="11" t="s">
        <v>34</v>
      </c>
      <c r="H241" s="6" t="s">
        <v>534</v>
      </c>
      <c r="I241" s="6" t="s">
        <v>534</v>
      </c>
      <c r="J241" s="13" t="str">
        <f>IF(B241="ФГТ",VLOOKUP(F241,'[1]Науч.спец-ФГОС-кафедра'!$A$1:$B$52,2,0),VLOOKUP(F241,'[1]ФГОС ВПО-ФГОС ВО'!$A$2:$B$129,2,0))</f>
        <v>Менеджмент</v>
      </c>
      <c r="K241" s="54" t="s">
        <v>533</v>
      </c>
      <c r="L241" s="2">
        <v>2022</v>
      </c>
      <c r="M241" s="14">
        <f t="shared" ca="1" si="21"/>
        <v>3</v>
      </c>
      <c r="N241" s="2" t="str">
        <f>VLOOKUP(P241,[1]Кафедры!$A$2:$E$587,5,0)</f>
        <v>ИГДиТ</v>
      </c>
      <c r="O241" s="2" t="s">
        <v>55</v>
      </c>
      <c r="P241" s="14">
        <v>44</v>
      </c>
      <c r="Q241" s="2" t="str">
        <f>VLOOKUP(P241,[1]Кафедры!$A$2:$D$587,3,0)</f>
        <v>ЛиУТС</v>
      </c>
      <c r="R241" s="2" t="str">
        <f>VLOOKUP(P241,[1]Кафедры!$A$2:$D$587,4,0)</f>
        <v>Фридрихсон О.В.</v>
      </c>
      <c r="S241" s="6" t="s">
        <v>56</v>
      </c>
      <c r="T241" s="6"/>
      <c r="U241" s="1"/>
      <c r="V241" s="57">
        <v>44835</v>
      </c>
      <c r="W241" s="2" t="s">
        <v>57</v>
      </c>
      <c r="X241" s="17">
        <f t="shared" si="22"/>
        <v>46630</v>
      </c>
      <c r="Y241" s="2" t="str">
        <f>IFERROR(IF(B241="ФГОС ВО",VLOOKUP(E241,'[1]Науч.спец-ФГОС-кафедра'!$G$3:$H$52,2,0),VLOOKUP(F241,'[1]Науч.спец-ФГОС-кафедра'!$A$3:$H$52,8,0)),"")</f>
        <v/>
      </c>
      <c r="Z241" s="18">
        <v>9</v>
      </c>
      <c r="AA241" s="12" t="str">
        <f>IF(B241="ФГОС 3++",VLOOKUP(F241,'[1]Справочник ФГОС ВО'!$C$2:$K$126,9,0),"")</f>
        <v>Добавлена</v>
      </c>
      <c r="AB241" s="20"/>
      <c r="AC241" s="6" t="str">
        <f>IF(AND(G241="асп",B241="ФГОС ВО"),VLOOKUP(K241,'[1]Науч.спец-ФГОС-кафедра'!$F$2:$S$52,14,0),"")</f>
        <v/>
      </c>
      <c r="AD241" s="14">
        <f t="shared" si="23"/>
        <v>2027</v>
      </c>
      <c r="AE241" s="14" t="s">
        <v>78</v>
      </c>
      <c r="AF241" s="6"/>
    </row>
    <row r="242" spans="1:32" ht="25.5">
      <c r="A242" s="5" t="str">
        <f t="shared" si="18"/>
        <v>38.00.00</v>
      </c>
      <c r="B242" s="6" t="s">
        <v>32</v>
      </c>
      <c r="C242" s="7" t="str">
        <f t="shared" si="19"/>
        <v/>
      </c>
      <c r="D242" s="8" t="str">
        <f t="shared" si="20"/>
        <v/>
      </c>
      <c r="E242" s="9" t="str">
        <f>IFERROR(VLOOKUP(F242,'[1]ФГОС ВПО-ФГОС ВО'!$A$2:$C$111,3,0),IF(B242="ФГОС ВО",VLOOKUP([1]Группы!K242,'[1]Науч.спец-ФГОС-кафедра'!$F$3:$G$52,2,0),VLOOKUP(J242,'[1]Науч.спец-ФГОС-кафедра'!$B$3:$G$52,6,0)))</f>
        <v>080400</v>
      </c>
      <c r="F242" s="6" t="s">
        <v>300</v>
      </c>
      <c r="G242" s="11" t="s">
        <v>34</v>
      </c>
      <c r="H242" s="29" t="s">
        <v>535</v>
      </c>
      <c r="I242" s="11" t="s">
        <v>536</v>
      </c>
      <c r="J242" s="13" t="str">
        <f>IF(B242="ФГТ",VLOOKUP(F242,'[1]Науч.спец-ФГОС-кафедра'!$A$1:$B$52,2,0),VLOOKUP(F242,'[1]ФГОС ВПО-ФГОС ВО'!$A$2:$B$129,2,0))</f>
        <v>Управление персоналом</v>
      </c>
      <c r="K242" s="54" t="s">
        <v>537</v>
      </c>
      <c r="L242" s="2">
        <v>2022</v>
      </c>
      <c r="M242" s="14">
        <f t="shared" ca="1" si="21"/>
        <v>3</v>
      </c>
      <c r="N242" s="2" t="str">
        <f>VLOOKUP(P242,[1]Кафедры!$A$2:$E$587,5,0)</f>
        <v>ИЭиУ</v>
      </c>
      <c r="O242" s="2" t="s">
        <v>55</v>
      </c>
      <c r="P242" s="14">
        <v>29</v>
      </c>
      <c r="Q242" s="2" t="str">
        <f>VLOOKUP(P242,[1]Кафедры!$A$2:$D$587,3,0)</f>
        <v>МиГУ</v>
      </c>
      <c r="R242" s="2" t="str">
        <f>VLOOKUP(P242,[1]Кафедры!$A$2:$D$587,4,0)</f>
        <v>Назарова О.Л.</v>
      </c>
      <c r="S242" s="6" t="s">
        <v>56</v>
      </c>
      <c r="T242" s="6"/>
      <c r="U242" s="2"/>
      <c r="V242" s="57">
        <v>44835</v>
      </c>
      <c r="W242" s="2" t="s">
        <v>57</v>
      </c>
      <c r="X242" s="17">
        <f t="shared" si="22"/>
        <v>46630</v>
      </c>
      <c r="Y242" s="2" t="str">
        <f>IFERROR(IF(B242="ФГОС ВО",VLOOKUP(E242,'[1]Науч.спец-ФГОС-кафедра'!$G$3:$H$52,2,0),VLOOKUP(F242,'[1]Науч.спец-ФГОС-кафедра'!$A$3:$H$52,8,0)),"")</f>
        <v/>
      </c>
      <c r="Z242" s="18">
        <v>9</v>
      </c>
      <c r="AA242" s="12" t="str">
        <f>IF(B242="ФГОС 3++",VLOOKUP(F242,'[1]Справочник ФГОС ВО'!$C$2:$K$126,9,0),"")</f>
        <v>Добавлена</v>
      </c>
      <c r="AB242" s="20"/>
      <c r="AC242" s="6" t="str">
        <f>IF(AND(G242="асп",B242="ФГОС ВО"),VLOOKUP(K242,'[1]Науч.спец-ФГОС-кафедра'!$F$2:$S$52,14,0),"")</f>
        <v/>
      </c>
      <c r="AD242" s="14">
        <f t="shared" si="23"/>
        <v>2027</v>
      </c>
      <c r="AE242" s="14"/>
      <c r="AF242" s="6"/>
    </row>
    <row r="243" spans="1:32" ht="25.5">
      <c r="A243" s="5" t="str">
        <f t="shared" si="18"/>
        <v>38.00.00</v>
      </c>
      <c r="B243" s="6" t="s">
        <v>32</v>
      </c>
      <c r="C243" s="7" t="str">
        <f t="shared" si="19"/>
        <v/>
      </c>
      <c r="D243" s="8" t="str">
        <f t="shared" si="20"/>
        <v/>
      </c>
      <c r="E243" s="9" t="str">
        <f>IFERROR(VLOOKUP(F243,'[1]ФГОС ВПО-ФГОС ВО'!$A$2:$C$111,3,0),IF(B243="ФГОС ВО",VLOOKUP([1]Группы!K243,'[1]Науч.спец-ФГОС-кафедра'!$F$3:$G$52,2,0),VLOOKUP(J243,'[1]Науч.спец-ФГОС-кафедра'!$B$3:$G$52,6,0)))</f>
        <v>081100</v>
      </c>
      <c r="F243" s="6" t="s">
        <v>304</v>
      </c>
      <c r="G243" s="6" t="s">
        <v>34</v>
      </c>
      <c r="H243" s="32" t="s">
        <v>538</v>
      </c>
      <c r="I243" s="32" t="s">
        <v>538</v>
      </c>
      <c r="J243" s="13" t="str">
        <f>IF(B243="ФГТ",VLOOKUP(F243,'[1]Науч.спец-ФГОС-кафедра'!$A$1:$B$52,2,0),VLOOKUP(F243,'[1]ФГОС ВПО-ФГОС ВО'!$A$2:$B$129,2,0))</f>
        <v>Государственное и муниципальное управление</v>
      </c>
      <c r="K243" s="13" t="s">
        <v>310</v>
      </c>
      <c r="L243" s="2">
        <v>2022</v>
      </c>
      <c r="M243" s="14">
        <f t="shared" ca="1" si="21"/>
        <v>3</v>
      </c>
      <c r="N243" s="2" t="str">
        <f>VLOOKUP(P243,[1]Кафедры!$A$2:$E$587,5,0)</f>
        <v>ИЭиУ</v>
      </c>
      <c r="O243" s="2" t="s">
        <v>289</v>
      </c>
      <c r="P243" s="14">
        <v>29</v>
      </c>
      <c r="Q243" s="2" t="str">
        <f>VLOOKUP(P243,[1]Кафедры!$A$2:$D$587,3,0)</f>
        <v>МиГУ</v>
      </c>
      <c r="R243" s="2" t="str">
        <f>VLOOKUP(P243,[1]Кафедры!$A$2:$D$587,4,0)</f>
        <v>Назарова О.Л.</v>
      </c>
      <c r="S243" s="6" t="s">
        <v>38</v>
      </c>
      <c r="T243" s="6"/>
      <c r="U243" s="2"/>
      <c r="V243" s="17">
        <v>44805</v>
      </c>
      <c r="W243" s="2" t="s">
        <v>40</v>
      </c>
      <c r="X243" s="17">
        <f t="shared" si="22"/>
        <v>46265</v>
      </c>
      <c r="Y243" s="2" t="str">
        <f>IFERROR(IF(B243="ФГОС ВО",VLOOKUP(E243,'[1]Науч.спец-ФГОС-кафедра'!$G$3:$H$52,2,0),VLOOKUP(F243,'[1]Науч.спец-ФГОС-кафедра'!$A$3:$H$52,8,0)),"")</f>
        <v/>
      </c>
      <c r="Z243" s="18">
        <v>24</v>
      </c>
      <c r="AA243" s="12" t="str">
        <f>IF(B243="ФГОС 3++",VLOOKUP(F243,'[1]Справочник ФГОС ВО'!$C$2:$K$126,9,0),"")</f>
        <v>Добавлена</v>
      </c>
      <c r="AB243" s="20"/>
      <c r="AC243" s="6" t="str">
        <f>IF(AND(G243="асп",B243="ФГОС ВО"),VLOOKUP(K243,'[1]Науч.спец-ФГОС-кафедра'!$F$2:$S$52,14,0),"")</f>
        <v/>
      </c>
      <c r="AD243" s="14">
        <f t="shared" si="23"/>
        <v>2026</v>
      </c>
      <c r="AE243" s="14"/>
      <c r="AF243" s="6"/>
    </row>
    <row r="244" spans="1:32" ht="30">
      <c r="A244" s="5" t="str">
        <f t="shared" si="18"/>
        <v>39.00.00</v>
      </c>
      <c r="B244" s="6" t="s">
        <v>32</v>
      </c>
      <c r="C244" s="7" t="str">
        <f t="shared" si="19"/>
        <v/>
      </c>
      <c r="D244" s="8" t="str">
        <f t="shared" si="20"/>
        <v/>
      </c>
      <c r="E244" s="9" t="str">
        <f>IFERROR(VLOOKUP(F244,'[1]ФГОС ВПО-ФГОС ВО'!$A$2:$C$111,3,0),IF(B244="ФГОС ВО",VLOOKUP([1]Группы!K244,'[1]Науч.спец-ФГОС-кафедра'!$F$3:$G$52,2,0),VLOOKUP(J244,'[1]Науч.спец-ФГОС-кафедра'!$B$3:$G$52,6,0)))</f>
        <v>040400</v>
      </c>
      <c r="F244" s="6" t="s">
        <v>311</v>
      </c>
      <c r="G244" s="6" t="s">
        <v>34</v>
      </c>
      <c r="H244" s="32" t="s">
        <v>539</v>
      </c>
      <c r="I244" s="32" t="s">
        <v>539</v>
      </c>
      <c r="J244" s="13" t="str">
        <f>IF(B244="ФГТ",VLOOKUP(F244,'[1]Науч.спец-ФГОС-кафедра'!$A$1:$B$52,2,0),VLOOKUP(F244,'[1]ФГОС ВПО-ФГОС ВО'!$A$2:$B$129,2,0))</f>
        <v>Социальная работа</v>
      </c>
      <c r="K244" s="54" t="s">
        <v>313</v>
      </c>
      <c r="L244" s="2">
        <v>2022</v>
      </c>
      <c r="M244" s="14">
        <f t="shared" ca="1" si="21"/>
        <v>3</v>
      </c>
      <c r="N244" s="2" t="str">
        <f>VLOOKUP(P244,[1]Кафедры!$A$2:$E$587,5,0)</f>
        <v>ИГО</v>
      </c>
      <c r="O244" s="2" t="s">
        <v>282</v>
      </c>
      <c r="P244" s="14">
        <v>51</v>
      </c>
      <c r="Q244" s="2" t="str">
        <f>VLOOKUP(P244,[1]Кафедры!$A$2:$D$587,3,0)</f>
        <v>СРиППО</v>
      </c>
      <c r="R244" s="2" t="str">
        <f>VLOOKUP(P244,[1]Кафедры!$A$2:$D$587,4,0)</f>
        <v>Олейник Е.В.</v>
      </c>
      <c r="S244" s="6" t="s">
        <v>38</v>
      </c>
      <c r="T244" s="6"/>
      <c r="U244" s="2"/>
      <c r="V244" s="17">
        <v>44805</v>
      </c>
      <c r="W244" s="2" t="s">
        <v>40</v>
      </c>
      <c r="X244" s="17">
        <f t="shared" si="22"/>
        <v>46265</v>
      </c>
      <c r="Y244" s="2" t="str">
        <f>IFERROR(IF(B244="ФГОС ВО",VLOOKUP(E244,'[1]Науч.спец-ФГОС-кафедра'!$G$3:$H$52,2,0),VLOOKUP(F244,'[1]Науч.спец-ФГОС-кафедра'!$A$3:$H$52,8,0)),"")</f>
        <v/>
      </c>
      <c r="Z244" s="18">
        <v>26</v>
      </c>
      <c r="AA244" s="12" t="str">
        <f>IF(B244="ФГОС 3++",VLOOKUP(F244,'[1]Справочник ФГОС ВО'!$C$2:$K$126,9,0),"")</f>
        <v>Актуализировано</v>
      </c>
      <c r="AB244" s="20"/>
      <c r="AC244" s="6" t="str">
        <f>IF(AND(G244="асп",B244="ФГОС ВО"),VLOOKUP(K244,'[1]Науч.спец-ФГОС-кафедра'!$F$2:$S$52,14,0),"")</f>
        <v/>
      </c>
      <c r="AD244" s="14">
        <f t="shared" si="23"/>
        <v>2026</v>
      </c>
      <c r="AE244" s="14"/>
      <c r="AF244" s="6"/>
    </row>
    <row r="245" spans="1:32">
      <c r="A245" s="5" t="str">
        <f t="shared" si="18"/>
        <v>44.00.00</v>
      </c>
      <c r="B245" s="6" t="s">
        <v>32</v>
      </c>
      <c r="C245" s="7" t="str">
        <f t="shared" si="19"/>
        <v/>
      </c>
      <c r="D245" s="8" t="str">
        <f t="shared" si="20"/>
        <v/>
      </c>
      <c r="E245" s="9" t="str">
        <f>IFERROR(VLOOKUP(F245,'[1]ФГОС ВПО-ФГОС ВО'!$A$2:$C$111,3,0),IF(B245="ФГОС ВО",VLOOKUP([1]Группы!K245,'[1]Науч.спец-ФГОС-кафедра'!$F$3:$G$52,2,0),VLOOKUP(J245,'[1]Науч.спец-ФГОС-кафедра'!$B$3:$G$52,6,0)))</f>
        <v>050100</v>
      </c>
      <c r="F245" s="6" t="s">
        <v>314</v>
      </c>
      <c r="G245" s="11" t="s">
        <v>34</v>
      </c>
      <c r="H245" s="11" t="s">
        <v>540</v>
      </c>
      <c r="I245" s="11" t="s">
        <v>540</v>
      </c>
      <c r="J245" s="13" t="str">
        <f>IF(B245="ФГТ",VLOOKUP(F245,'[1]Науч.спец-ФГОС-кафедра'!$A$1:$B$52,2,0),VLOOKUP(F245,'[1]ФГОС ВПО-ФГОС ВО'!$A$2:$B$129,2,0))</f>
        <v>Педагогическое образование</v>
      </c>
      <c r="K245" s="54" t="s">
        <v>320</v>
      </c>
      <c r="L245" s="2">
        <v>2022</v>
      </c>
      <c r="M245" s="14">
        <f t="shared" ca="1" si="21"/>
        <v>3</v>
      </c>
      <c r="N245" s="2" t="str">
        <f>VLOOKUP(P245,[1]Кафедры!$A$2:$E$587,5,0)</f>
        <v>ФФКиСМ</v>
      </c>
      <c r="O245" s="2" t="s">
        <v>55</v>
      </c>
      <c r="P245" s="14">
        <v>53</v>
      </c>
      <c r="Q245" s="2" t="str">
        <f>VLOOKUP(P245,[1]Кафедры!$A$2:$D$587,3,0)</f>
        <v>СС</v>
      </c>
      <c r="R245" s="2" t="str">
        <f>VLOOKUP(P245,[1]Кафедры!$A$2:$D$587,4,0)</f>
        <v>Алонцев В.В.</v>
      </c>
      <c r="S245" s="6" t="s">
        <v>73</v>
      </c>
      <c r="T245" s="6"/>
      <c r="U245" s="2"/>
      <c r="V245" s="17">
        <v>44835</v>
      </c>
      <c r="W245" s="2" t="s">
        <v>57</v>
      </c>
      <c r="X245" s="17">
        <f t="shared" si="22"/>
        <v>46630</v>
      </c>
      <c r="Y245" s="2" t="str">
        <f>IFERROR(IF(B245="ФГОС ВО",VLOOKUP(E245,'[1]Науч.спец-ФГОС-кафедра'!$G$3:$H$52,2,0),VLOOKUP(F245,'[1]Науч.спец-ФГОС-кафедра'!$A$3:$H$52,8,0)),"")</f>
        <v/>
      </c>
      <c r="Z245" s="18">
        <v>15</v>
      </c>
      <c r="AA245" s="12" t="str">
        <f>IF(B245="ФГОС 3++",VLOOKUP(F245,'[1]Справочник ФГОС ВО'!$C$2:$K$126,9,0),"")</f>
        <v>Добавлена</v>
      </c>
      <c r="AB245" s="20"/>
      <c r="AC245" s="6" t="str">
        <f>IF(AND(G245="асп",B245="ФГОС ВО"),VLOOKUP(K245,'[1]Науч.спец-ФГОС-кафедра'!$F$2:$S$52,14,0),"")</f>
        <v/>
      </c>
      <c r="AD245" s="14">
        <f t="shared" si="23"/>
        <v>2027</v>
      </c>
      <c r="AE245" s="14"/>
      <c r="AF245" s="6"/>
    </row>
    <row r="246" spans="1:32" ht="30">
      <c r="A246" s="5" t="str">
        <f t="shared" si="18"/>
        <v>44.00.00</v>
      </c>
      <c r="B246" s="6" t="s">
        <v>32</v>
      </c>
      <c r="C246" s="7" t="str">
        <f t="shared" si="19"/>
        <v/>
      </c>
      <c r="D246" s="8" t="str">
        <f t="shared" si="20"/>
        <v/>
      </c>
      <c r="E246" s="9" t="str">
        <f>IFERROR(VLOOKUP(F246,'[1]ФГОС ВПО-ФГОС ВО'!$A$2:$C$111,3,0),IF(B246="ФГОС ВО",VLOOKUP([1]Группы!K246,'[1]Науч.спец-ФГОС-кафедра'!$F$3:$G$52,2,0),VLOOKUP(J246,'[1]Науч.спец-ФГОС-кафедра'!$B$3:$G$52,6,0)))</f>
        <v>050100</v>
      </c>
      <c r="F246" s="6" t="s">
        <v>314</v>
      </c>
      <c r="G246" s="6" t="s">
        <v>34</v>
      </c>
      <c r="H246" s="6" t="s">
        <v>541</v>
      </c>
      <c r="I246" s="6" t="s">
        <v>541</v>
      </c>
      <c r="J246" s="13" t="str">
        <f>IF(B246="ФГТ",VLOOKUP(F246,'[1]Науч.спец-ФГОС-кафедра'!$A$1:$B$52,2,0),VLOOKUP(F246,'[1]ФГОС ВПО-ФГОС ВО'!$A$2:$B$129,2,0))</f>
        <v>Педагогическое образование</v>
      </c>
      <c r="K246" s="54" t="s">
        <v>320</v>
      </c>
      <c r="L246" s="2">
        <v>2022</v>
      </c>
      <c r="M246" s="14">
        <f t="shared" ca="1" si="21"/>
        <v>3</v>
      </c>
      <c r="N246" s="2" t="str">
        <f>VLOOKUP(P246,[1]Кафедры!$A$2:$E$587,5,0)</f>
        <v>ФФКиСМ</v>
      </c>
      <c r="O246" s="2" t="s">
        <v>324</v>
      </c>
      <c r="P246" s="14">
        <v>53</v>
      </c>
      <c r="Q246" s="2" t="str">
        <f>VLOOKUP(P246,[1]Кафедры!$A$2:$D$587,3,0)</f>
        <v>СС</v>
      </c>
      <c r="R246" s="2" t="str">
        <f>VLOOKUP(P246,[1]Кафедры!$A$2:$D$587,4,0)</f>
        <v>Алонцев В.В.</v>
      </c>
      <c r="S246" s="6" t="s">
        <v>38</v>
      </c>
      <c r="T246" s="32" t="s">
        <v>325</v>
      </c>
      <c r="U246" s="2"/>
      <c r="V246" s="17">
        <v>44805</v>
      </c>
      <c r="W246" s="2" t="s">
        <v>40</v>
      </c>
      <c r="X246" s="17">
        <f t="shared" si="22"/>
        <v>46265</v>
      </c>
      <c r="Y246" s="2" t="str">
        <f>IFERROR(IF(B246="ФГОС ВО",VLOOKUP(E246,'[1]Науч.спец-ФГОС-кафедра'!$G$3:$H$52,2,0),VLOOKUP(F246,'[1]Науч.спец-ФГОС-кафедра'!$A$3:$H$52,8,0)),"")</f>
        <v/>
      </c>
      <c r="Z246" s="18">
        <v>32</v>
      </c>
      <c r="AA246" s="12" t="str">
        <f>IF(B246="ФГОС 3++",VLOOKUP(F246,'[1]Справочник ФГОС ВО'!$C$2:$K$126,9,0),"")</f>
        <v>Добавлена</v>
      </c>
      <c r="AB246" s="20"/>
      <c r="AC246" s="6" t="str">
        <f>IF(AND(G246="асп",B246="ФГОС ВО"),VLOOKUP(K246,'[1]Науч.спец-ФГОС-кафедра'!$F$2:$S$52,14,0),"")</f>
        <v/>
      </c>
      <c r="AD246" s="14">
        <f t="shared" si="23"/>
        <v>2026</v>
      </c>
      <c r="AE246" s="14"/>
      <c r="AF246" s="6"/>
    </row>
    <row r="247" spans="1:32" ht="13.9" customHeight="1">
      <c r="A247" s="5" t="str">
        <f t="shared" si="18"/>
        <v>44.00.00</v>
      </c>
      <c r="B247" s="6" t="s">
        <v>32</v>
      </c>
      <c r="C247" s="7" t="str">
        <f t="shared" si="19"/>
        <v/>
      </c>
      <c r="D247" s="8" t="str">
        <f t="shared" si="20"/>
        <v/>
      </c>
      <c r="E247" s="9" t="str">
        <f>IFERROR(VLOOKUP(F247,'[1]ФГОС ВПО-ФГОС ВО'!$A$2:$C$111,3,0),IF(B247="ФГОС ВО",VLOOKUP([1]Группы!K247,'[1]Науч.спец-ФГОС-кафедра'!$F$3:$G$52,2,0),VLOOKUP(J247,'[1]Науч.спец-ФГОС-кафедра'!$B$3:$G$52,6,0)))</f>
        <v>050100</v>
      </c>
      <c r="F247" s="6" t="s">
        <v>314</v>
      </c>
      <c r="G247" s="11" t="s">
        <v>34</v>
      </c>
      <c r="H247" s="11" t="s">
        <v>542</v>
      </c>
      <c r="I247" s="11" t="s">
        <v>542</v>
      </c>
      <c r="J247" s="13" t="str">
        <f>IF(B247="ФГТ",VLOOKUP(F247,'[1]Науч.спец-ФГОС-кафедра'!$A$1:$B$52,2,0),VLOOKUP(F247,'[1]ФГОС ВПО-ФГОС ВО'!$A$2:$B$129,2,0))</f>
        <v>Педагогическое образование</v>
      </c>
      <c r="K247" s="54" t="s">
        <v>317</v>
      </c>
      <c r="L247" s="2">
        <v>2022</v>
      </c>
      <c r="M247" s="14">
        <f t="shared" ca="1" si="21"/>
        <v>3</v>
      </c>
      <c r="N247" s="2" t="str">
        <f>VLOOKUP(P247,[1]Кафедры!$A$2:$E$587,5,0)</f>
        <v>ИГО</v>
      </c>
      <c r="O247" s="2" t="s">
        <v>55</v>
      </c>
      <c r="P247" s="14">
        <v>35</v>
      </c>
      <c r="Q247" s="2" t="str">
        <f>VLOOKUP(P247,[1]Кафедры!$A$2:$D$587,3,0)</f>
        <v>ПОиД</v>
      </c>
      <c r="R247" s="2" t="str">
        <f>VLOOKUP(P247,[1]Кафедры!$A$2:$D$587,4,0)</f>
        <v>Великанова С.С.</v>
      </c>
      <c r="S247" s="6" t="s">
        <v>278</v>
      </c>
      <c r="T247" s="6"/>
      <c r="U247" s="2"/>
      <c r="V247" s="17">
        <v>44835</v>
      </c>
      <c r="W247" s="2" t="s">
        <v>57</v>
      </c>
      <c r="X247" s="17">
        <f t="shared" si="22"/>
        <v>46630</v>
      </c>
      <c r="Y247" s="2" t="str">
        <f>IFERROR(IF(B247="ФГОС ВО",VLOOKUP(E247,'[1]Науч.спец-ФГОС-кафедра'!$G$3:$H$52,2,0),VLOOKUP(F247,'[1]Науч.спец-ФГОС-кафедра'!$A$3:$H$52,8,0)),"")</f>
        <v/>
      </c>
      <c r="Z247" s="18">
        <v>26</v>
      </c>
      <c r="AA247" s="12" t="str">
        <f>IF(B247="ФГОС 3++",VLOOKUP(F247,'[1]Справочник ФГОС ВО'!$C$2:$K$126,9,0),"")</f>
        <v>Добавлена</v>
      </c>
      <c r="AB247" s="20"/>
      <c r="AC247" s="6" t="str">
        <f>IF(AND(G247="асп",B247="ФГОС ВО"),VLOOKUP(K247,'[1]Науч.спец-ФГОС-кафедра'!$F$2:$S$52,14,0),"")</f>
        <v/>
      </c>
      <c r="AD247" s="14">
        <f t="shared" si="23"/>
        <v>2027</v>
      </c>
      <c r="AE247" s="14"/>
      <c r="AF247" s="6"/>
    </row>
    <row r="248" spans="1:32" ht="25.5">
      <c r="A248" s="5" t="str">
        <f t="shared" si="18"/>
        <v>44.00.00</v>
      </c>
      <c r="B248" s="6" t="s">
        <v>32</v>
      </c>
      <c r="C248" s="7" t="str">
        <f t="shared" si="19"/>
        <v/>
      </c>
      <c r="D248" s="8" t="str">
        <f t="shared" si="20"/>
        <v/>
      </c>
      <c r="E248" s="9" t="str">
        <f>IFERROR(VLOOKUP(F248,'[1]ФГОС ВПО-ФГОС ВО'!$A$2:$C$111,3,0),IF(B248="ФГОС ВО",VLOOKUP([1]Группы!K248,'[1]Науч.спец-ФГОС-кафедра'!$F$3:$G$52,2,0),VLOOKUP(J248,'[1]Науч.спец-ФГОС-кафедра'!$B$3:$G$52,6,0)))</f>
        <v>050400</v>
      </c>
      <c r="F248" s="6" t="s">
        <v>326</v>
      </c>
      <c r="G248" s="6" t="s">
        <v>34</v>
      </c>
      <c r="H248" s="11" t="s">
        <v>543</v>
      </c>
      <c r="I248" s="11" t="s">
        <v>543</v>
      </c>
      <c r="J248" s="13" t="str">
        <f>IF(B248="ФГТ",VLOOKUP(F248,'[1]Науч.спец-ФГОС-кафедра'!$A$1:$B$52,2,0),VLOOKUP(F248,'[1]ФГОС ВПО-ФГОС ВО'!$A$2:$B$129,2,0))</f>
        <v>Психолого-педагогическое образование</v>
      </c>
      <c r="K248" s="54" t="s">
        <v>330</v>
      </c>
      <c r="L248" s="2">
        <v>2022</v>
      </c>
      <c r="M248" s="14">
        <f t="shared" ca="1" si="21"/>
        <v>3</v>
      </c>
      <c r="N248" s="2" t="str">
        <f>VLOOKUP(P248,[1]Кафедры!$A$2:$E$587,5,0)</f>
        <v>ИГО</v>
      </c>
      <c r="O248" s="2" t="s">
        <v>55</v>
      </c>
      <c r="P248" s="14">
        <v>16</v>
      </c>
      <c r="Q248" s="2" t="str">
        <f>VLOOKUP(P248,[1]Кафедры!$A$2:$D$587,3,0)</f>
        <v>ДиСО</v>
      </c>
      <c r="R248" s="2" t="str">
        <f>VLOOKUP(P248,[1]Кафедры!$A$2:$D$587,4,0)</f>
        <v>Чернобровкин В.А.</v>
      </c>
      <c r="S248" s="6" t="s">
        <v>278</v>
      </c>
      <c r="T248" s="6"/>
      <c r="U248" s="2"/>
      <c r="V248" s="17">
        <v>44835</v>
      </c>
      <c r="W248" s="2" t="s">
        <v>57</v>
      </c>
      <c r="X248" s="17">
        <f t="shared" si="22"/>
        <v>46630</v>
      </c>
      <c r="Y248" s="2" t="str">
        <f>IFERROR(IF(B248="ФГОС ВО",VLOOKUP(E248,'[1]Науч.спец-ФГОС-кафедра'!$G$3:$H$52,2,0),VLOOKUP(F248,'[1]Науч.спец-ФГОС-кафедра'!$A$3:$H$52,8,0)),"")</f>
        <v/>
      </c>
      <c r="Z248" s="18">
        <v>22</v>
      </c>
      <c r="AA248" s="12" t="str">
        <f>IF(B248="ФГОС 3++",VLOOKUP(F248,'[1]Справочник ФГОС ВО'!$C$2:$K$126,9,0),"")</f>
        <v>Добавлена</v>
      </c>
      <c r="AB248" s="20"/>
      <c r="AC248" s="6" t="str">
        <f>IF(AND(G248="асп",B248="ФГОС ВО"),VLOOKUP(K248,'[1]Науч.спец-ФГОС-кафедра'!$F$2:$S$52,14,0),"")</f>
        <v/>
      </c>
      <c r="AD248" s="14">
        <f t="shared" si="23"/>
        <v>2027</v>
      </c>
      <c r="AE248" s="14"/>
      <c r="AF248" s="6"/>
    </row>
    <row r="249" spans="1:32" ht="30">
      <c r="A249" s="5" t="str">
        <f t="shared" si="18"/>
        <v>44.00.00</v>
      </c>
      <c r="B249" s="6" t="s">
        <v>32</v>
      </c>
      <c r="C249" s="7" t="str">
        <f t="shared" si="19"/>
        <v/>
      </c>
      <c r="D249" s="8" t="str">
        <f t="shared" si="20"/>
        <v/>
      </c>
      <c r="E249" s="9" t="str">
        <f>IFERROR(VLOOKUP(F249,'[1]ФГОС ВПО-ФГОС ВО'!$A$2:$C$111,3,0),IF(B249="ФГОС ВО",VLOOKUP([1]Группы!K249,'[1]Науч.спец-ФГОС-кафедра'!$F$3:$G$52,2,0),VLOOKUP(J249,'[1]Науч.спец-ФГОС-кафедра'!$B$3:$G$52,6,0)))</f>
        <v>050400</v>
      </c>
      <c r="F249" s="6" t="s">
        <v>326</v>
      </c>
      <c r="G249" s="6" t="s">
        <v>34</v>
      </c>
      <c r="H249" s="59" t="s">
        <v>544</v>
      </c>
      <c r="I249" s="59" t="s">
        <v>544</v>
      </c>
      <c r="J249" s="13" t="str">
        <f>IF(B249="ФГТ",VLOOKUP(F249,'[1]Науч.спец-ФГОС-кафедра'!$A$1:$B$52,2,0),VLOOKUP(F249,'[1]ФГОС ВПО-ФГОС ВО'!$A$2:$B$129,2,0))</f>
        <v>Психолого-педагогическое образование</v>
      </c>
      <c r="K249" s="54" t="s">
        <v>545</v>
      </c>
      <c r="L249" s="2">
        <v>2022</v>
      </c>
      <c r="M249" s="14">
        <f t="shared" ca="1" si="21"/>
        <v>3</v>
      </c>
      <c r="N249" s="2" t="str">
        <f>VLOOKUP(P249,[1]Кафедры!$A$2:$E$587,5,0)</f>
        <v>ИГО</v>
      </c>
      <c r="O249" s="2" t="s">
        <v>55</v>
      </c>
      <c r="P249" s="14">
        <v>46</v>
      </c>
      <c r="Q249" s="2" t="str">
        <f>VLOOKUP(P249,[1]Кафедры!$A$2:$D$587,3,0)</f>
        <v>Психологии</v>
      </c>
      <c r="R249" s="2" t="str">
        <f>VLOOKUP(P249,[1]Кафедры!$A$2:$D$587,4,0)</f>
        <v>Степанова О.П.</v>
      </c>
      <c r="S249" s="12" t="s">
        <v>278</v>
      </c>
      <c r="T249" s="6"/>
      <c r="U249" s="2"/>
      <c r="V249" s="17">
        <v>44835</v>
      </c>
      <c r="W249" s="2" t="s">
        <v>57</v>
      </c>
      <c r="X249" s="17">
        <f t="shared" si="22"/>
        <v>46630</v>
      </c>
      <c r="Y249" s="2" t="str">
        <f>IFERROR(IF(B249="ФГОС ВО",VLOOKUP(E249,'[1]Науч.спец-ФГОС-кафедра'!$G$3:$H$52,2,0),VLOOKUP(F249,'[1]Науч.спец-ФГОС-кафедра'!$A$3:$H$52,8,0)),"")</f>
        <v/>
      </c>
      <c r="Z249" s="18">
        <v>25</v>
      </c>
      <c r="AA249" s="12" t="str">
        <f>IF(B249="ФГОС 3++",VLOOKUP(F249,'[1]Справочник ФГОС ВО'!$C$2:$K$126,9,0),"")</f>
        <v>Добавлена</v>
      </c>
      <c r="AB249" s="20"/>
      <c r="AC249" s="6" t="str">
        <f>IF(AND(G249="асп",B249="ФГОС ВО"),VLOOKUP(K249,'[1]Науч.спец-ФГОС-кафедра'!$F$2:$S$52,14,0),"")</f>
        <v/>
      </c>
      <c r="AD249" s="14">
        <f t="shared" si="23"/>
        <v>2027</v>
      </c>
      <c r="AE249" s="14"/>
      <c r="AF249" s="6"/>
    </row>
    <row r="250" spans="1:32" ht="38.25">
      <c r="A250" s="5" t="str">
        <f t="shared" si="18"/>
        <v>44.00.00</v>
      </c>
      <c r="B250" s="6" t="s">
        <v>32</v>
      </c>
      <c r="C250" s="7" t="str">
        <f t="shared" si="19"/>
        <v/>
      </c>
      <c r="D250" s="8" t="str">
        <f t="shared" si="20"/>
        <v/>
      </c>
      <c r="E250" s="9" t="str">
        <f>IFERROR(VLOOKUP(F250,'[1]ФГОС ВПО-ФГОС ВО'!$A$2:$C$111,3,0),IF(B250="ФГОС ВО",VLOOKUP([1]Группы!K250,'[1]Науч.спец-ФГОС-кафедра'!$F$3:$G$52,2,0),VLOOKUP(J250,'[1]Науч.спец-ФГОС-кафедра'!$B$3:$G$52,6,0)))</f>
        <v>050400</v>
      </c>
      <c r="F250" s="6" t="s">
        <v>326</v>
      </c>
      <c r="G250" s="6" t="s">
        <v>34</v>
      </c>
      <c r="H250" s="32" t="s">
        <v>546</v>
      </c>
      <c r="I250" s="32" t="s">
        <v>546</v>
      </c>
      <c r="J250" s="13" t="str">
        <f>IF(B250="ФГТ",VLOOKUP(F250,'[1]Науч.спец-ФГОС-кафедра'!$A$1:$B$52,2,0),VLOOKUP(F250,'[1]ФГОС ВПО-ФГОС ВО'!$A$2:$B$129,2,0))</f>
        <v>Психолого-педагогическое образование</v>
      </c>
      <c r="K250" s="54" t="s">
        <v>547</v>
      </c>
      <c r="L250" s="2">
        <v>2022</v>
      </c>
      <c r="M250" s="14">
        <f t="shared" ca="1" si="21"/>
        <v>3</v>
      </c>
      <c r="N250" s="2" t="str">
        <f>VLOOKUP(P250,[1]Кафедры!$A$2:$E$587,5,0)</f>
        <v>ИГО</v>
      </c>
      <c r="O250" s="2" t="s">
        <v>282</v>
      </c>
      <c r="P250" s="14">
        <v>46</v>
      </c>
      <c r="Q250" s="2" t="str">
        <f>VLOOKUP(P250,[1]Кафедры!$A$2:$D$587,3,0)</f>
        <v>Психологии</v>
      </c>
      <c r="R250" s="2" t="str">
        <f>VLOOKUP(P250,[1]Кафедры!$A$2:$D$587,4,0)</f>
        <v>Степанова О.П.</v>
      </c>
      <c r="S250" s="6" t="s">
        <v>38</v>
      </c>
      <c r="T250" s="6"/>
      <c r="U250" s="2"/>
      <c r="V250" s="17">
        <v>44805</v>
      </c>
      <c r="W250" s="2" t="s">
        <v>40</v>
      </c>
      <c r="X250" s="17">
        <f t="shared" si="22"/>
        <v>46265</v>
      </c>
      <c r="Y250" s="2" t="str">
        <f>IFERROR(IF(B250="ФГОС ВО",VLOOKUP(E250,'[1]Науч.спец-ФГОС-кафедра'!$G$3:$H$52,2,0),VLOOKUP(F250,'[1]Науч.спец-ФГОС-кафедра'!$A$3:$H$52,8,0)),"")</f>
        <v/>
      </c>
      <c r="Z250" s="18">
        <v>25</v>
      </c>
      <c r="AA250" s="12" t="str">
        <f>IF(B250="ФГОС 3++",VLOOKUP(F250,'[1]Справочник ФГОС ВО'!$C$2:$K$126,9,0),"")</f>
        <v>Добавлена</v>
      </c>
      <c r="AB250" s="20"/>
      <c r="AC250" s="6" t="str">
        <f>IF(AND(G250="асп",B250="ФГОС ВО"),VLOOKUP(K250,'[1]Науч.спец-ФГОС-кафедра'!$F$2:$S$52,14,0),"")</f>
        <v/>
      </c>
      <c r="AD250" s="14">
        <f t="shared" si="23"/>
        <v>2026</v>
      </c>
      <c r="AE250" s="14"/>
      <c r="AF250" s="6"/>
    </row>
    <row r="251" spans="1:32" ht="30" customHeight="1">
      <c r="A251" s="5" t="str">
        <f t="shared" si="18"/>
        <v>44.00.00</v>
      </c>
      <c r="B251" s="6" t="s">
        <v>32</v>
      </c>
      <c r="C251" s="7" t="str">
        <f t="shared" si="19"/>
        <v/>
      </c>
      <c r="D251" s="8" t="str">
        <f t="shared" si="20"/>
        <v/>
      </c>
      <c r="E251" s="9" t="str">
        <f>IFERROR(VLOOKUP(F251,'[1]ФГОС ВПО-ФГОС ВО'!$A$2:$C$111,3,0),IF(B251="ФГОС ВО",VLOOKUP([1]Группы!K251,'[1]Науч.спец-ФГОС-кафедра'!$F$3:$G$52,2,0),VLOOKUP(J251,'[1]Науч.спец-ФГОС-кафедра'!$B$3:$G$52,6,0)))</f>
        <v>050700</v>
      </c>
      <c r="F251" s="6" t="s">
        <v>334</v>
      </c>
      <c r="G251" s="6" t="s">
        <v>34</v>
      </c>
      <c r="H251" s="32" t="s">
        <v>548</v>
      </c>
      <c r="I251" s="32" t="s">
        <v>548</v>
      </c>
      <c r="J251" s="13" t="str">
        <f>IF(B251="ФГТ",VLOOKUP(F251,'[1]Науч.спец-ФГОС-кафедра'!$A$1:$B$52,2,0),VLOOKUP(F251,'[1]ФГОС ВПО-ФГОС ВО'!$A$2:$B$129,2,0))</f>
        <v>Специальное (дефектологическое) образование</v>
      </c>
      <c r="K251" s="54" t="s">
        <v>339</v>
      </c>
      <c r="L251" s="2">
        <v>2022</v>
      </c>
      <c r="M251" s="14">
        <f t="shared" ca="1" si="21"/>
        <v>3</v>
      </c>
      <c r="N251" s="2" t="str">
        <f>VLOOKUP(P251,[1]Кафедры!$A$2:$E$587,5,0)</f>
        <v>ИГО</v>
      </c>
      <c r="O251" s="2" t="s">
        <v>282</v>
      </c>
      <c r="P251" s="14">
        <v>16</v>
      </c>
      <c r="Q251" s="2" t="str">
        <f>VLOOKUP(P251,[1]Кафедры!$A$2:$D$587,3,0)</f>
        <v>ДиСО</v>
      </c>
      <c r="R251" s="2" t="str">
        <f>VLOOKUP(P251,[1]Кафедры!$A$2:$D$587,4,0)</f>
        <v>Чернобровкин В.А.</v>
      </c>
      <c r="S251" s="6" t="s">
        <v>38</v>
      </c>
      <c r="T251" s="6"/>
      <c r="U251" s="2"/>
      <c r="V251" s="17">
        <v>44805</v>
      </c>
      <c r="W251" s="2" t="s">
        <v>40</v>
      </c>
      <c r="X251" s="17">
        <f t="shared" si="22"/>
        <v>46265</v>
      </c>
      <c r="Y251" s="2" t="str">
        <f>IFERROR(IF(B251="ФГОС ВО",VLOOKUP(E251,'[1]Науч.спец-ФГОС-кафедра'!$G$3:$H$52,2,0),VLOOKUP(F251,'[1]Науч.спец-ФГОС-кафедра'!$A$3:$H$52,8,0)),"")</f>
        <v/>
      </c>
      <c r="Z251" s="18">
        <v>18</v>
      </c>
      <c r="AA251" s="12" t="str">
        <f>IF(B251="ФГОС 3++",VLOOKUP(F251,'[1]Справочник ФГОС ВО'!$C$2:$K$126,9,0),"")</f>
        <v>Добавлена</v>
      </c>
      <c r="AB251" s="20"/>
      <c r="AC251" s="6" t="str">
        <f>IF(AND(G251="асп",B251="ФГОС ВО"),VLOOKUP(K251,'[1]Науч.спец-ФГОС-кафедра'!$F$2:$S$52,14,0),"")</f>
        <v/>
      </c>
      <c r="AD251" s="14">
        <f t="shared" si="23"/>
        <v>2026</v>
      </c>
      <c r="AE251" s="14"/>
      <c r="AF251" s="6"/>
    </row>
    <row r="252" spans="1:32" ht="25.5" customHeight="1">
      <c r="A252" s="5" t="str">
        <f t="shared" si="18"/>
        <v>44.00.00</v>
      </c>
      <c r="B252" s="6" t="s">
        <v>32</v>
      </c>
      <c r="C252" s="7" t="str">
        <f t="shared" si="19"/>
        <v/>
      </c>
      <c r="D252" s="8" t="str">
        <f t="shared" si="20"/>
        <v/>
      </c>
      <c r="E252" s="9" t="str">
        <f>IFERROR(VLOOKUP(F252,'[1]ФГОС ВПО-ФГОС ВО'!$A$2:$C$111,3,0),IF(B252="ФГОС ВО",VLOOKUP([1]Группы!K252,'[1]Науч.спец-ФГОС-кафедра'!$F$3:$G$52,2,0),VLOOKUP(J252,'[1]Науч.спец-ФГОС-кафедра'!$B$3:$G$52,6,0)))</f>
        <v>050700</v>
      </c>
      <c r="F252" s="6" t="s">
        <v>334</v>
      </c>
      <c r="G252" s="11" t="s">
        <v>34</v>
      </c>
      <c r="H252" s="11" t="s">
        <v>549</v>
      </c>
      <c r="I252" s="11" t="s">
        <v>549</v>
      </c>
      <c r="J252" s="13" t="str">
        <f>IF(B252="ФГТ",VLOOKUP(F252,'[1]Науч.спец-ФГОС-кафедра'!$A$1:$B$52,2,0),VLOOKUP(F252,'[1]ФГОС ВПО-ФГОС ВО'!$A$2:$B$129,2,0))</f>
        <v>Специальное (дефектологическое) образование</v>
      </c>
      <c r="K252" s="54" t="s">
        <v>339</v>
      </c>
      <c r="L252" s="2">
        <v>2022</v>
      </c>
      <c r="M252" s="14">
        <f t="shared" ca="1" si="21"/>
        <v>3</v>
      </c>
      <c r="N252" s="2" t="str">
        <f>VLOOKUP(P252,[1]Кафедры!$A$2:$E$587,5,0)</f>
        <v>ИГО</v>
      </c>
      <c r="O252" s="2" t="s">
        <v>55</v>
      </c>
      <c r="P252" s="14">
        <v>16</v>
      </c>
      <c r="Q252" s="2" t="str">
        <f>VLOOKUP(P252,[1]Кафедры!$A$2:$D$587,3,0)</f>
        <v>ДиСО</v>
      </c>
      <c r="R252" s="2" t="str">
        <f>VLOOKUP(P252,[1]Кафедры!$A$2:$D$587,4,0)</f>
        <v>Чернобровкин В.А.</v>
      </c>
      <c r="S252" s="6" t="s">
        <v>278</v>
      </c>
      <c r="T252" s="6"/>
      <c r="U252" s="2"/>
      <c r="V252" s="17">
        <v>44835</v>
      </c>
      <c r="W252" s="2" t="s">
        <v>57</v>
      </c>
      <c r="X252" s="17">
        <f t="shared" si="22"/>
        <v>46630</v>
      </c>
      <c r="Y252" s="2" t="str">
        <f>IFERROR(IF(B252="ФГОС ВО",VLOOKUP(E252,'[1]Науч.спец-ФГОС-кафедра'!$G$3:$H$52,2,0),VLOOKUP(F252,'[1]Науч.спец-ФГОС-кафедра'!$A$3:$H$52,8,0)),"")</f>
        <v/>
      </c>
      <c r="Z252" s="18">
        <v>26</v>
      </c>
      <c r="AA252" s="12" t="str">
        <f>IF(B252="ФГОС 3++",VLOOKUP(F252,'[1]Справочник ФГОС ВО'!$C$2:$K$126,9,0),"")</f>
        <v>Добавлена</v>
      </c>
      <c r="AB252" s="20"/>
      <c r="AC252" s="6" t="str">
        <f>IF(AND(G252="асп",B252="ФГОС ВО"),VLOOKUP(K252,'[1]Науч.спец-ФГОС-кафедра'!$F$2:$S$52,14,0),"")</f>
        <v/>
      </c>
      <c r="AD252" s="14">
        <f t="shared" si="23"/>
        <v>2027</v>
      </c>
      <c r="AE252" s="14"/>
      <c r="AF252" s="6"/>
    </row>
    <row r="253" spans="1:32" ht="27.6" customHeight="1">
      <c r="A253" s="5" t="str">
        <f t="shared" si="18"/>
        <v>44.00.00</v>
      </c>
      <c r="B253" s="6" t="s">
        <v>32</v>
      </c>
      <c r="C253" s="7" t="str">
        <f t="shared" si="19"/>
        <v/>
      </c>
      <c r="D253" s="8" t="str">
        <f t="shared" si="20"/>
        <v/>
      </c>
      <c r="E253" s="9" t="str">
        <f>IFERROR(VLOOKUP(F253,'[1]ФГОС ВПО-ФГОС ВО'!$A$2:$C$111,3,0),IF(B253="ФГОС ВО",VLOOKUP([1]Группы!K253,'[1]Науч.спец-ФГОС-кафедра'!$F$3:$G$52,2,0),VLOOKUP(J253,'[1]Науч.спец-ФГОС-кафедра'!$B$3:$G$52,6,0)))</f>
        <v>050100</v>
      </c>
      <c r="F253" s="6" t="s">
        <v>341</v>
      </c>
      <c r="G253" s="6" t="s">
        <v>34</v>
      </c>
      <c r="H253" s="32" t="s">
        <v>550</v>
      </c>
      <c r="I253" s="32" t="s">
        <v>550</v>
      </c>
      <c r="J253" s="13" t="str">
        <f>IF(B253="ФГТ",VLOOKUP(F253,'[1]Науч.спец-ФГОС-кафедра'!$A$1:$B$52,2,0),VLOOKUP(F253,'[1]ФГОС ВПО-ФГОС ВО'!$A$2:$B$129,2,0))</f>
        <v>Педагогическое образование (с двумя профилями подготовки)</v>
      </c>
      <c r="K253" s="54" t="s">
        <v>348</v>
      </c>
      <c r="L253" s="2">
        <v>2022</v>
      </c>
      <c r="M253" s="14">
        <f t="shared" ca="1" si="21"/>
        <v>3</v>
      </c>
      <c r="N253" s="2" t="str">
        <f>VLOOKUP(P253,[1]Кафедры!$A$2:$E$587,5,0)</f>
        <v>ИЭиАС</v>
      </c>
      <c r="O253" s="2" t="s">
        <v>77</v>
      </c>
      <c r="P253" s="14">
        <v>6</v>
      </c>
      <c r="Q253" s="2" t="str">
        <f>VLOOKUP(P253,[1]Кафедры!$A$2:$D$587,3,0)</f>
        <v>БИиИТ</v>
      </c>
      <c r="R253" s="2" t="str">
        <f>VLOOKUP(P253,[1]Кафедры!$A$2:$D$587,4,0)</f>
        <v>Чусавитина Г.Н.</v>
      </c>
      <c r="S253" s="6" t="s">
        <v>38</v>
      </c>
      <c r="T253" s="6"/>
      <c r="U253" s="2"/>
      <c r="V253" s="17">
        <v>44805</v>
      </c>
      <c r="W253" s="2" t="s">
        <v>49</v>
      </c>
      <c r="X253" s="17">
        <f t="shared" si="22"/>
        <v>46630</v>
      </c>
      <c r="Y253" s="2" t="str">
        <f>IFERROR(IF(B253="ФГОС ВО",VLOOKUP(E253,'[1]Науч.спец-ФГОС-кафедра'!$G$3:$H$52,2,0),VLOOKUP(F253,'[1]Науч.спец-ФГОС-кафедра'!$A$3:$H$52,8,0)),"")</f>
        <v/>
      </c>
      <c r="Z253" s="18">
        <v>22</v>
      </c>
      <c r="AA253" s="12" t="str">
        <f>IF(B253="ФГОС 3++",VLOOKUP(F253,'[1]Справочник ФГОС ВО'!$C$2:$K$126,9,0),"")</f>
        <v>Добавлена</v>
      </c>
      <c r="AB253" s="15" t="s">
        <v>74</v>
      </c>
      <c r="AC253" s="6" t="str">
        <f>IF(AND(G253="асп",B253="ФГОС ВО"),VLOOKUP(K253,'[1]Науч.спец-ФГОС-кафедра'!$F$2:$S$52,14,0),"")</f>
        <v/>
      </c>
      <c r="AD253" s="14">
        <f t="shared" si="23"/>
        <v>2027</v>
      </c>
      <c r="AE253" s="14"/>
      <c r="AF253" s="6"/>
    </row>
    <row r="254" spans="1:32" ht="39.6" customHeight="1">
      <c r="A254" s="5" t="str">
        <f t="shared" si="18"/>
        <v>44.00.00</v>
      </c>
      <c r="B254" s="6" t="s">
        <v>32</v>
      </c>
      <c r="C254" s="7" t="str">
        <f t="shared" si="19"/>
        <v/>
      </c>
      <c r="D254" s="8" t="str">
        <f t="shared" si="20"/>
        <v/>
      </c>
      <c r="E254" s="9" t="str">
        <f>IFERROR(VLOOKUP(F254,'[1]ФГОС ВПО-ФГОС ВО'!$A$2:$C$111,3,0),IF(B254="ФГОС ВО",VLOOKUP([1]Группы!K254,'[1]Науч.спец-ФГОС-кафедра'!$F$3:$G$52,2,0),VLOOKUP(J254,'[1]Науч.спец-ФГОС-кафедра'!$B$3:$G$52,6,0)))</f>
        <v>050100</v>
      </c>
      <c r="F254" s="6" t="s">
        <v>341</v>
      </c>
      <c r="G254" s="6" t="s">
        <v>34</v>
      </c>
      <c r="H254" s="58" t="s">
        <v>551</v>
      </c>
      <c r="I254" s="58" t="s">
        <v>551</v>
      </c>
      <c r="J254" s="13" t="str">
        <f>IF(B254="ФГТ",VLOOKUP(F254,'[1]Науч.спец-ФГОС-кафедра'!$A$1:$B$52,2,0),VLOOKUP(F254,'[1]ФГОС ВПО-ФГОС ВО'!$A$2:$B$129,2,0))</f>
        <v>Педагогическое образование (с двумя профилями подготовки)</v>
      </c>
      <c r="K254" s="54" t="s">
        <v>365</v>
      </c>
      <c r="L254" s="2">
        <v>2022</v>
      </c>
      <c r="M254" s="14">
        <f t="shared" ca="1" si="21"/>
        <v>3</v>
      </c>
      <c r="N254" s="2" t="str">
        <f>VLOOKUP(P254,[1]Кафедры!$A$2:$E$587,5,0)</f>
        <v>ИЕиС</v>
      </c>
      <c r="O254" s="2" t="s">
        <v>37</v>
      </c>
      <c r="P254" s="14">
        <v>9</v>
      </c>
      <c r="Q254" s="2" t="str">
        <f>VLOOKUP(P254,[1]Кафедры!$A$2:$D$587,3,0)</f>
        <v>ПМиИ</v>
      </c>
      <c r="R254" s="2" t="str">
        <f>VLOOKUP(P254,[1]Кафедры!$A$2:$D$587,4,0)</f>
        <v>Извеков Ю.А.</v>
      </c>
      <c r="S254" s="6" t="s">
        <v>38</v>
      </c>
      <c r="T254" s="6"/>
      <c r="U254" s="2"/>
      <c r="V254" s="17">
        <v>44805</v>
      </c>
      <c r="W254" s="2" t="s">
        <v>49</v>
      </c>
      <c r="X254" s="17">
        <f t="shared" si="22"/>
        <v>46630</v>
      </c>
      <c r="Y254" s="2" t="str">
        <f>IFERROR(IF(B254="ФГОС ВО",VLOOKUP(E254,'[1]Науч.спец-ФГОС-кафедра'!$G$3:$H$52,2,0),VLOOKUP(F254,'[1]Науч.спец-ФГОС-кафедра'!$A$3:$H$52,8,0)),"")</f>
        <v/>
      </c>
      <c r="Z254" s="18">
        <v>15</v>
      </c>
      <c r="AA254" s="12" t="str">
        <f>IF(B254="ФГОС 3++",VLOOKUP(F254,'[1]Справочник ФГОС ВО'!$C$2:$K$126,9,0),"")</f>
        <v>Добавлена</v>
      </c>
      <c r="AB254" s="20"/>
      <c r="AC254" s="6" t="str">
        <f>IF(AND(G254="асп",B254="ФГОС ВО"),VLOOKUP(K254,'[1]Науч.спец-ФГОС-кафедра'!$F$2:$S$52,14,0),"")</f>
        <v/>
      </c>
      <c r="AD254" s="14">
        <f t="shared" si="23"/>
        <v>2027</v>
      </c>
      <c r="AE254" s="14"/>
      <c r="AF254" s="6"/>
    </row>
    <row r="255" spans="1:32" ht="25.5">
      <c r="A255" s="5" t="str">
        <f t="shared" si="18"/>
        <v>44.00.00</v>
      </c>
      <c r="B255" s="6" t="s">
        <v>32</v>
      </c>
      <c r="C255" s="7" t="str">
        <f t="shared" si="19"/>
        <v/>
      </c>
      <c r="D255" s="8" t="str">
        <f t="shared" si="20"/>
        <v/>
      </c>
      <c r="E255" s="9" t="str">
        <f>IFERROR(VLOOKUP(F255,'[1]ФГОС ВПО-ФГОС ВО'!$A$2:$C$111,3,0),IF(B255="ФГОС ВО",VLOOKUP([1]Группы!K255,'[1]Науч.спец-ФГОС-кафедра'!$F$3:$G$52,2,0),VLOOKUP(J255,'[1]Науч.спец-ФГОС-кафедра'!$B$3:$G$52,6,0)))</f>
        <v>050100</v>
      </c>
      <c r="F255" s="6" t="s">
        <v>341</v>
      </c>
      <c r="G255" s="6" t="s">
        <v>34</v>
      </c>
      <c r="H255" s="32" t="s">
        <v>552</v>
      </c>
      <c r="I255" s="32" t="s">
        <v>552</v>
      </c>
      <c r="J255" s="13" t="str">
        <f>IF(B255="ФГТ",VLOOKUP(F255,'[1]Науч.спец-ФГОС-кафедра'!$A$1:$B$52,2,0),VLOOKUP(F255,'[1]ФГОС ВПО-ФГОС ВО'!$A$2:$B$129,2,0))</f>
        <v>Педагогическое образование (с двумя профилями подготовки)</v>
      </c>
      <c r="K255" s="53" t="s">
        <v>346</v>
      </c>
      <c r="L255" s="2">
        <v>2022</v>
      </c>
      <c r="M255" s="14">
        <f t="shared" ca="1" si="21"/>
        <v>3</v>
      </c>
      <c r="N255" s="2" t="str">
        <f>VLOOKUP(P255,[1]Кафедры!$A$2:$E$587,5,0)</f>
        <v>ИГО</v>
      </c>
      <c r="O255" s="2" t="s">
        <v>282</v>
      </c>
      <c r="P255" s="14">
        <v>16</v>
      </c>
      <c r="Q255" s="2" t="str">
        <f>VLOOKUP(P255,[1]Кафедры!$A$2:$D$587,3,0)</f>
        <v>ДиСО</v>
      </c>
      <c r="R255" s="2" t="str">
        <f>VLOOKUP(P255,[1]Кафедры!$A$2:$D$587,4,0)</f>
        <v>Чернобровкин В.А.</v>
      </c>
      <c r="S255" s="6" t="s">
        <v>38</v>
      </c>
      <c r="T255" s="6"/>
      <c r="U255" s="2"/>
      <c r="V255" s="17">
        <v>44805</v>
      </c>
      <c r="W255" s="2" t="s">
        <v>49</v>
      </c>
      <c r="X255" s="17">
        <f t="shared" si="22"/>
        <v>46630</v>
      </c>
      <c r="Y255" s="2" t="str">
        <f>IFERROR(IF(B255="ФГОС ВО",VLOOKUP(E255,'[1]Науч.спец-ФГОС-кафедра'!$G$3:$H$52,2,0),VLOOKUP(F255,'[1]Науч.спец-ФГОС-кафедра'!$A$3:$H$52,8,0)),"")</f>
        <v/>
      </c>
      <c r="Z255" s="18">
        <v>27</v>
      </c>
      <c r="AA255" s="12" t="str">
        <f>IF(B255="ФГОС 3++",VLOOKUP(F255,'[1]Справочник ФГОС ВО'!$C$2:$K$126,9,0),"")</f>
        <v>Добавлена</v>
      </c>
      <c r="AB255" s="20"/>
      <c r="AC255" s="6" t="str">
        <f>IF(AND(G255="асп",B255="ФГОС ВО"),VLOOKUP(K255,'[1]Науч.спец-ФГОС-кафедра'!$F$2:$S$52,14,0),"")</f>
        <v/>
      </c>
      <c r="AD255" s="14">
        <f t="shared" si="23"/>
        <v>2027</v>
      </c>
      <c r="AE255" s="14"/>
      <c r="AF255" s="6"/>
    </row>
    <row r="256" spans="1:32" ht="26.45" customHeight="1">
      <c r="A256" s="5" t="str">
        <f t="shared" si="18"/>
        <v>44.00.00</v>
      </c>
      <c r="B256" s="6" t="s">
        <v>32</v>
      </c>
      <c r="C256" s="7" t="str">
        <f t="shared" si="19"/>
        <v/>
      </c>
      <c r="D256" s="8" t="str">
        <f t="shared" si="20"/>
        <v/>
      </c>
      <c r="E256" s="9" t="str">
        <f>IFERROR(VLOOKUP(F256,'[1]ФГОС ВПО-ФГОС ВО'!$A$2:$C$111,3,0),IF(B256="ФГОС ВО",VLOOKUP([1]Группы!K256,'[1]Науч.спец-ФГОС-кафедра'!$F$3:$G$52,2,0),VLOOKUP(J256,'[1]Науч.спец-ФГОС-кафедра'!$B$3:$G$52,6,0)))</f>
        <v>050100</v>
      </c>
      <c r="F256" s="6" t="s">
        <v>341</v>
      </c>
      <c r="G256" s="6" t="s">
        <v>34</v>
      </c>
      <c r="H256" s="15" t="s">
        <v>553</v>
      </c>
      <c r="I256" s="15" t="s">
        <v>553</v>
      </c>
      <c r="J256" s="13" t="str">
        <f>IF(B256="ФГТ",VLOOKUP(F256,'[1]Науч.спец-ФГОС-кафедра'!$A$1:$B$52,2,0),VLOOKUP(F256,'[1]ФГОС ВПО-ФГОС ВО'!$A$2:$B$129,2,0))</f>
        <v>Педагогическое образование (с двумя профилями подготовки)</v>
      </c>
      <c r="K256" s="54" t="s">
        <v>554</v>
      </c>
      <c r="L256" s="2">
        <v>2022</v>
      </c>
      <c r="M256" s="14">
        <f t="shared" ca="1" si="21"/>
        <v>3</v>
      </c>
      <c r="N256" s="2" t="str">
        <f>VLOOKUP(P256,[1]Кафедры!$A$2:$E$587,5,0)</f>
        <v>ИГО</v>
      </c>
      <c r="O256" s="2" t="s">
        <v>55</v>
      </c>
      <c r="P256" s="14">
        <v>22</v>
      </c>
      <c r="Q256" s="2" t="str">
        <f>VLOOKUP(P256,[1]Кафедры!$A$2:$D$587,3,0)</f>
        <v>ВИ</v>
      </c>
      <c r="R256" s="2" t="str">
        <f>VLOOKUP(P256,[1]Кафедры!$A$2:$D$587,4,0)</f>
        <v>Иванов А.Г.</v>
      </c>
      <c r="S256" s="6" t="s">
        <v>278</v>
      </c>
      <c r="T256" s="6"/>
      <c r="U256" s="2"/>
      <c r="V256" s="17">
        <v>44835</v>
      </c>
      <c r="W256" s="2" t="s">
        <v>245</v>
      </c>
      <c r="X256" s="17">
        <f t="shared" si="22"/>
        <v>46996</v>
      </c>
      <c r="Y256" s="2" t="str">
        <f>IFERROR(IF(B256="ФГОС ВО",VLOOKUP(E256,'[1]Науч.спец-ФГОС-кафедра'!$G$3:$H$52,2,0),VLOOKUP(F256,'[1]Науч.спец-ФГОС-кафедра'!$A$3:$H$52,8,0)),"")</f>
        <v/>
      </c>
      <c r="Z256" s="18">
        <v>10</v>
      </c>
      <c r="AA256" s="12" t="str">
        <f>IF(B256="ФГОС 3++",VLOOKUP(F256,'[1]Справочник ФГОС ВО'!$C$2:$K$126,9,0),"")</f>
        <v>Добавлена</v>
      </c>
      <c r="AB256" s="20"/>
      <c r="AC256" s="6" t="str">
        <f>IF(AND(G256="асп",B256="ФГОС ВО"),VLOOKUP(K256,'[1]Науч.спец-ФГОС-кафедра'!$F$2:$S$52,14,0),"")</f>
        <v/>
      </c>
      <c r="AD256" s="14">
        <f t="shared" si="23"/>
        <v>2028</v>
      </c>
      <c r="AE256" s="14"/>
      <c r="AF256" s="6"/>
    </row>
    <row r="257" spans="1:32" ht="26.45" customHeight="1">
      <c r="A257" s="5" t="str">
        <f t="shared" si="18"/>
        <v>44.00.00</v>
      </c>
      <c r="B257" s="6" t="s">
        <v>32</v>
      </c>
      <c r="C257" s="7" t="str">
        <f t="shared" si="19"/>
        <v/>
      </c>
      <c r="D257" s="8" t="str">
        <f t="shared" si="20"/>
        <v/>
      </c>
      <c r="E257" s="9" t="str">
        <f>IFERROR(VLOOKUP(F257,'[1]ФГОС ВПО-ФГОС ВО'!$A$2:$C$111,3,0),IF(B257="ФГОС ВО",VLOOKUP([1]Группы!K257,'[1]Науч.спец-ФГОС-кафедра'!$F$3:$G$52,2,0),VLOOKUP(J257,'[1]Науч.спец-ФГОС-кафедра'!$B$3:$G$52,6,0)))</f>
        <v>050100</v>
      </c>
      <c r="F257" s="6" t="s">
        <v>341</v>
      </c>
      <c r="G257" s="6" t="s">
        <v>34</v>
      </c>
      <c r="H257" s="15" t="s">
        <v>555</v>
      </c>
      <c r="I257" s="15" t="s">
        <v>555</v>
      </c>
      <c r="J257" s="13" t="str">
        <f>IF(B257="ФГТ",VLOOKUP(F257,'[1]Науч.спец-ФГОС-кафедра'!$A$1:$B$52,2,0),VLOOKUP(F257,'[1]ФГОС ВПО-ФГОС ВО'!$A$2:$B$129,2,0))</f>
        <v>Педагогическое образование (с двумя профилями подготовки)</v>
      </c>
      <c r="K257" s="54" t="s">
        <v>350</v>
      </c>
      <c r="L257" s="2">
        <v>2022</v>
      </c>
      <c r="M257" s="14">
        <f t="shared" ca="1" si="21"/>
        <v>3</v>
      </c>
      <c r="N257" s="2" t="str">
        <f>VLOOKUP(P257,[1]Кафедры!$A$2:$E$587,5,0)</f>
        <v>ИГО</v>
      </c>
      <c r="O257" s="2" t="s">
        <v>282</v>
      </c>
      <c r="P257" s="14">
        <v>22</v>
      </c>
      <c r="Q257" s="2" t="str">
        <f>VLOOKUP(P257,[1]Кафедры!$A$2:$D$587,3,0)</f>
        <v>ВИ</v>
      </c>
      <c r="R257" s="2" t="str">
        <f>VLOOKUP(P257,[1]Кафедры!$A$2:$D$587,4,0)</f>
        <v>Иванов А.Г.</v>
      </c>
      <c r="S257" s="6" t="s">
        <v>38</v>
      </c>
      <c r="T257" s="6"/>
      <c r="U257" s="2"/>
      <c r="V257" s="17">
        <v>44805</v>
      </c>
      <c r="W257" s="2" t="s">
        <v>49</v>
      </c>
      <c r="X257" s="17">
        <f t="shared" si="22"/>
        <v>46630</v>
      </c>
      <c r="Y257" s="2" t="str">
        <f>IFERROR(IF(B257="ФГОС ВО",VLOOKUP(E257,'[1]Науч.спец-ФГОС-кафедра'!$G$3:$H$52,2,0),VLOOKUP(F257,'[1]Науч.спец-ФГОС-кафедра'!$A$3:$H$52,8,0)),"")</f>
        <v/>
      </c>
      <c r="Z257" s="18">
        <v>26</v>
      </c>
      <c r="AA257" s="12" t="str">
        <f>IF(B257="ФГОС 3++",VLOOKUP(F257,'[1]Справочник ФГОС ВО'!$C$2:$K$126,9,0),"")</f>
        <v>Добавлена</v>
      </c>
      <c r="AB257" s="20"/>
      <c r="AC257" s="6" t="str">
        <f>IF(AND(G257="асп",B257="ФГОС ВО"),VLOOKUP(K257,'[1]Науч.спец-ФГОС-кафедра'!$F$2:$S$52,14,0),"")</f>
        <v/>
      </c>
      <c r="AD257" s="14">
        <f t="shared" si="23"/>
        <v>2027</v>
      </c>
      <c r="AE257" s="14"/>
      <c r="AF257" s="6"/>
    </row>
    <row r="258" spans="1:32" ht="39.6" customHeight="1">
      <c r="A258" s="5" t="str">
        <f t="shared" ref="A258:A321" si="24">IF(B258="ФГТ",MID(F258,1,3)&amp;".0",MID(F258,2,2)&amp;".00.00")</f>
        <v>44.00.00</v>
      </c>
      <c r="B258" s="6" t="s">
        <v>32</v>
      </c>
      <c r="C258" s="7" t="str">
        <f t="shared" ref="C258:C321" si="25">IF(L258=2021,"17.03.21",IF(L258=2020,"26.02.20",IF(L258=2019,"27.02.19",IF(L258=2018,"28.03.18",IF(L258=2017,"29.03.17","")))))</f>
        <v/>
      </c>
      <c r="D258" s="8" t="str">
        <f t="shared" ref="D258:D321" si="26">IF(L258=2021,5,IF(L258=2020,4,IF(L258=2019,2,IF(L258=2018,3,IF(L258=2017,3,"")))))</f>
        <v/>
      </c>
      <c r="E258" s="9" t="str">
        <f>IFERROR(VLOOKUP(F258,'[1]ФГОС ВПО-ФГОС ВО'!$A$2:$C$111,3,0),IF(B258="ФГОС ВО",VLOOKUP([1]Группы!K258,'[1]Науч.спец-ФГОС-кафедра'!$F$3:$G$52,2,0),VLOOKUP(J258,'[1]Науч.спец-ФГОС-кафедра'!$B$3:$G$52,6,0)))</f>
        <v>050100</v>
      </c>
      <c r="F258" s="6" t="s">
        <v>341</v>
      </c>
      <c r="G258" s="6" t="s">
        <v>34</v>
      </c>
      <c r="H258" s="15" t="s">
        <v>556</v>
      </c>
      <c r="I258" s="15" t="s">
        <v>556</v>
      </c>
      <c r="J258" s="13" t="str">
        <f>IF(B258="ФГТ",VLOOKUP(F258,'[1]Науч.спец-ФГОС-кафедра'!$A$1:$B$52,2,0),VLOOKUP(F258,'[1]ФГОС ВПО-ФГОС ВО'!$A$2:$B$129,2,0))</f>
        <v>Педагогическое образование (с двумя профилями подготовки)</v>
      </c>
      <c r="K258" s="54" t="s">
        <v>367</v>
      </c>
      <c r="L258" s="2">
        <v>2022</v>
      </c>
      <c r="M258" s="14">
        <f t="shared" ref="M258:M321" ca="1" si="27">IF(MONTH(TODAY())&lt;=7,YEAR(TODAY())-L258,YEAR(TODAY())-L258+1)</f>
        <v>3</v>
      </c>
      <c r="N258" s="2" t="str">
        <f>VLOOKUP(P258,[1]Кафедры!$A$2:$E$587,5,0)</f>
        <v>ИГО</v>
      </c>
      <c r="O258" s="2" t="s">
        <v>282</v>
      </c>
      <c r="P258" s="14">
        <v>35</v>
      </c>
      <c r="Q258" s="2" t="str">
        <f>VLOOKUP(P258,[1]Кафедры!$A$2:$D$587,3,0)</f>
        <v>ПОиД</v>
      </c>
      <c r="R258" s="2" t="str">
        <f>VLOOKUP(P258,[1]Кафедры!$A$2:$D$587,4,0)</f>
        <v>Великанова С.С.</v>
      </c>
      <c r="S258" s="6" t="s">
        <v>38</v>
      </c>
      <c r="T258" s="2" t="s">
        <v>475</v>
      </c>
      <c r="U258" s="2"/>
      <c r="V258" s="17">
        <v>44805</v>
      </c>
      <c r="W258" s="2" t="s">
        <v>49</v>
      </c>
      <c r="X258" s="17">
        <f t="shared" ref="X258:X321" si="28">EDATE(V258,LEFT(W258,1)*12+MID(W258,3,2))-1</f>
        <v>46630</v>
      </c>
      <c r="Y258" s="2" t="str">
        <f>IFERROR(IF(B258="ФГОС ВО",VLOOKUP(E258,'[1]Науч.спец-ФГОС-кафедра'!$G$3:$H$52,2,0),VLOOKUP(F258,'[1]Науч.спец-ФГОС-кафедра'!$A$3:$H$52,8,0)),"")</f>
        <v/>
      </c>
      <c r="Z258" s="18">
        <v>22</v>
      </c>
      <c r="AA258" s="12" t="str">
        <f>IF(B258="ФГОС 3++",VLOOKUP(F258,'[1]Справочник ФГОС ВО'!$C$2:$K$126,9,0),"")</f>
        <v>Добавлена</v>
      </c>
      <c r="AB258" s="24" t="s">
        <v>74</v>
      </c>
      <c r="AC258" s="6" t="str">
        <f>IF(AND(G258="асп",B258="ФГОС ВО"),VLOOKUP(K258,'[1]Науч.спец-ФГОС-кафедра'!$F$2:$S$52,14,0),"")</f>
        <v/>
      </c>
      <c r="AD258" s="14">
        <f t="shared" ref="AD258:AD321" si="29">YEAR(X258)</f>
        <v>2027</v>
      </c>
      <c r="AE258" s="14"/>
      <c r="AF258" s="6"/>
    </row>
    <row r="259" spans="1:32" ht="25.5">
      <c r="A259" s="5" t="str">
        <f t="shared" si="24"/>
        <v>44.00.00</v>
      </c>
      <c r="B259" s="6" t="s">
        <v>32</v>
      </c>
      <c r="C259" s="7" t="str">
        <f t="shared" si="25"/>
        <v/>
      </c>
      <c r="D259" s="8" t="str">
        <f t="shared" si="26"/>
        <v/>
      </c>
      <c r="E259" s="9" t="str">
        <f>IFERROR(VLOOKUP(F259,'[1]ФГОС ВПО-ФГОС ВО'!$A$2:$C$111,3,0),IF(B259="ФГОС ВО",VLOOKUP([1]Группы!K259,'[1]Науч.спец-ФГОС-кафедра'!$F$3:$G$52,2,0),VLOOKUP(J259,'[1]Науч.спец-ФГОС-кафедра'!$B$3:$G$52,6,0)))</f>
        <v>050100</v>
      </c>
      <c r="F259" s="6" t="s">
        <v>341</v>
      </c>
      <c r="G259" s="6" t="s">
        <v>34</v>
      </c>
      <c r="H259" s="32" t="s">
        <v>557</v>
      </c>
      <c r="I259" s="32" t="s">
        <v>557</v>
      </c>
      <c r="J259" s="13" t="str">
        <f>IF(B259="ФГТ",VLOOKUP(F259,'[1]Науч.спец-ФГОС-кафедра'!$A$1:$B$52,2,0),VLOOKUP(F259,'[1]ФГОС ВПО-ФГОС ВО'!$A$2:$B$129,2,0))</f>
        <v>Педагогическое образование (с двумя профилями подготовки)</v>
      </c>
      <c r="K259" s="54" t="s">
        <v>558</v>
      </c>
      <c r="L259" s="2">
        <v>2022</v>
      </c>
      <c r="M259" s="14">
        <f t="shared" ca="1" si="27"/>
        <v>3</v>
      </c>
      <c r="N259" s="2" t="str">
        <f>VLOOKUP(P259,[1]Кафедры!$A$2:$E$587,5,0)</f>
        <v>ИГО</v>
      </c>
      <c r="O259" s="2" t="s">
        <v>282</v>
      </c>
      <c r="P259" s="14">
        <v>48</v>
      </c>
      <c r="Q259" s="2" t="str">
        <f>VLOOKUP(P259,[1]Кафедры!$A$2:$D$587,3,0)</f>
        <v>ЛиП</v>
      </c>
      <c r="R259" s="2" t="str">
        <f>VLOOKUP(P259,[1]Кафедры!$A$2:$D$587,4,0)</f>
        <v>Акашева Т.В.</v>
      </c>
      <c r="S259" s="6" t="s">
        <v>38</v>
      </c>
      <c r="T259" s="6"/>
      <c r="U259" s="2"/>
      <c r="V259" s="17">
        <v>44805</v>
      </c>
      <c r="W259" s="2" t="s">
        <v>49</v>
      </c>
      <c r="X259" s="17">
        <f t="shared" si="28"/>
        <v>46630</v>
      </c>
      <c r="Y259" s="2" t="str">
        <f>IFERROR(IF(B259="ФГОС ВО",VLOOKUP(E259,'[1]Науч.спец-ФГОС-кафедра'!$G$3:$H$52,2,0),VLOOKUP(F259,'[1]Науч.спец-ФГОС-кафедра'!$A$3:$H$52,8,0)),"")</f>
        <v/>
      </c>
      <c r="Z259" s="18">
        <v>35</v>
      </c>
      <c r="AA259" s="12" t="str">
        <f>IF(B259="ФГОС 3++",VLOOKUP(F259,'[1]Справочник ФГОС ВО'!$C$2:$K$126,9,0),"")</f>
        <v>Добавлена</v>
      </c>
      <c r="AB259" s="20"/>
      <c r="AC259" s="6" t="str">
        <f>IF(AND(G259="асп",B259="ФГОС ВО"),VLOOKUP(K259,'[1]Науч.спец-ФГОС-кафедра'!$F$2:$S$52,14,0),"")</f>
        <v/>
      </c>
      <c r="AD259" s="14">
        <f t="shared" si="29"/>
        <v>2027</v>
      </c>
      <c r="AE259" s="14"/>
      <c r="AF259" s="6"/>
    </row>
    <row r="260" spans="1:32" ht="25.5">
      <c r="A260" s="5" t="str">
        <f t="shared" si="24"/>
        <v>44.00.00</v>
      </c>
      <c r="B260" s="6" t="s">
        <v>32</v>
      </c>
      <c r="C260" s="7" t="str">
        <f t="shared" si="25"/>
        <v/>
      </c>
      <c r="D260" s="8" t="str">
        <f t="shared" si="26"/>
        <v/>
      </c>
      <c r="E260" s="9" t="str">
        <f>IFERROR(VLOOKUP(F260,'[1]ФГОС ВПО-ФГОС ВО'!$A$2:$C$111,3,0),IF(B260="ФГОС ВО",VLOOKUP([1]Группы!K260,'[1]Науч.спец-ФГОС-кафедра'!$F$3:$G$52,2,0),VLOOKUP(J260,'[1]Науч.спец-ФГОС-кафедра'!$B$3:$G$52,6,0)))</f>
        <v>050100</v>
      </c>
      <c r="F260" s="6" t="s">
        <v>341</v>
      </c>
      <c r="G260" s="6" t="s">
        <v>34</v>
      </c>
      <c r="H260" s="32" t="s">
        <v>559</v>
      </c>
      <c r="I260" s="32" t="s">
        <v>559</v>
      </c>
      <c r="J260" s="13" t="str">
        <f>IF(B260="ФГТ",VLOOKUP(F260,'[1]Науч.спец-ФГОС-кафедра'!$A$1:$B$52,2,0),VLOOKUP(F260,'[1]ФГОС ВПО-ФГОС ВО'!$A$2:$B$129,2,0))</f>
        <v>Педагогическое образование (с двумя профилями подготовки)</v>
      </c>
      <c r="K260" s="54" t="s">
        <v>356</v>
      </c>
      <c r="L260" s="2">
        <v>2022</v>
      </c>
      <c r="M260" s="14">
        <f t="shared" ca="1" si="27"/>
        <v>3</v>
      </c>
      <c r="N260" s="2" t="str">
        <f>VLOOKUP(P260,[1]Кафедры!$A$2:$E$587,5,0)</f>
        <v>ИГО</v>
      </c>
      <c r="O260" s="2" t="s">
        <v>282</v>
      </c>
      <c r="P260" s="14">
        <v>48</v>
      </c>
      <c r="Q260" s="2" t="str">
        <f>VLOOKUP(P260,[1]Кафедры!$A$2:$D$587,3,0)</f>
        <v>ЛиП</v>
      </c>
      <c r="R260" s="2" t="str">
        <f>VLOOKUP(P260,[1]Кафедры!$A$2:$D$587,4,0)</f>
        <v>Акашева Т.В.</v>
      </c>
      <c r="S260" s="6" t="s">
        <v>38</v>
      </c>
      <c r="T260" s="6"/>
      <c r="U260" s="2"/>
      <c r="V260" s="17">
        <v>44805</v>
      </c>
      <c r="W260" s="2" t="s">
        <v>49</v>
      </c>
      <c r="X260" s="17">
        <f t="shared" si="28"/>
        <v>46630</v>
      </c>
      <c r="Y260" s="2" t="str">
        <f>IFERROR(IF(B260="ФГОС ВО",VLOOKUP(E260,'[1]Науч.спец-ФГОС-кафедра'!$G$3:$H$52,2,0),VLOOKUP(F260,'[1]Науч.спец-ФГОС-кафедра'!$A$3:$H$52,8,0)),"")</f>
        <v/>
      </c>
      <c r="Z260" s="18">
        <v>25</v>
      </c>
      <c r="AA260" s="12" t="str">
        <f>IF(B260="ФГОС 3++",VLOOKUP(F260,'[1]Справочник ФГОС ВО'!$C$2:$K$126,9,0),"")</f>
        <v>Добавлена</v>
      </c>
      <c r="AB260" s="20"/>
      <c r="AC260" s="6" t="str">
        <f>IF(AND(G260="асп",B260="ФГОС ВО"),VLOOKUP(K260,'[1]Науч.спец-ФГОС-кафедра'!$F$2:$S$52,14,0),"")</f>
        <v/>
      </c>
      <c r="AD260" s="14">
        <f t="shared" si="29"/>
        <v>2027</v>
      </c>
      <c r="AE260" s="14"/>
      <c r="AF260" s="6"/>
    </row>
    <row r="261" spans="1:32" ht="39.6" customHeight="1">
      <c r="A261" s="5" t="str">
        <f t="shared" si="24"/>
        <v>44.00.00</v>
      </c>
      <c r="B261" s="6" t="s">
        <v>32</v>
      </c>
      <c r="C261" s="7" t="str">
        <f t="shared" si="25"/>
        <v/>
      </c>
      <c r="D261" s="8" t="str">
        <f t="shared" si="26"/>
        <v/>
      </c>
      <c r="E261" s="9" t="str">
        <f>IFERROR(VLOOKUP(F261,'[1]ФГОС ВПО-ФГОС ВО'!$A$2:$C$111,3,0),IF(B261="ФГОС ВО",VLOOKUP([1]Группы!K261,'[1]Науч.спец-ФГОС-кафедра'!$F$3:$G$52,2,0),VLOOKUP(J261,'[1]Науч.спец-ФГОС-кафедра'!$B$3:$G$52,6,0)))</f>
        <v>050100</v>
      </c>
      <c r="F261" s="6" t="s">
        <v>341</v>
      </c>
      <c r="G261" s="6" t="s">
        <v>34</v>
      </c>
      <c r="H261" s="32" t="s">
        <v>560</v>
      </c>
      <c r="I261" s="32" t="s">
        <v>560</v>
      </c>
      <c r="J261" s="13" t="str">
        <f>IF(B261="ФГТ",VLOOKUP(F261,'[1]Науч.спец-ФГОС-кафедра'!$A$1:$B$52,2,0),VLOOKUP(F261,'[1]ФГОС ВПО-ФГОС ВО'!$A$2:$B$129,2,0))</f>
        <v>Педагогическое образование (с двумя профилями подготовки)</v>
      </c>
      <c r="K261" s="54" t="s">
        <v>358</v>
      </c>
      <c r="L261" s="2">
        <v>2022</v>
      </c>
      <c r="M261" s="14">
        <f t="shared" ca="1" si="27"/>
        <v>3</v>
      </c>
      <c r="N261" s="2" t="str">
        <f>VLOOKUP(P261,[1]Кафедры!$A$2:$E$587,5,0)</f>
        <v>ИГО</v>
      </c>
      <c r="O261" s="2" t="s">
        <v>282</v>
      </c>
      <c r="P261" s="14">
        <v>49</v>
      </c>
      <c r="Q261" s="2" t="str">
        <f>VLOOKUP(P261,[1]Кафедры!$A$2:$D$587,3,0)</f>
        <v>РЯОЯиМК</v>
      </c>
      <c r="R261" s="2" t="str">
        <f>VLOOKUP(P261,[1]Кафедры!$A$2:$D$587,4,0)</f>
        <v>Чурилина Л.Н.</v>
      </c>
      <c r="S261" s="6" t="s">
        <v>38</v>
      </c>
      <c r="T261" s="6"/>
      <c r="U261" s="2"/>
      <c r="V261" s="17">
        <v>44805</v>
      </c>
      <c r="W261" s="2" t="s">
        <v>49</v>
      </c>
      <c r="X261" s="17">
        <f t="shared" si="28"/>
        <v>46630</v>
      </c>
      <c r="Y261" s="2" t="str">
        <f>IFERROR(IF(B261="ФГОС ВО",VLOOKUP(E261,'[1]Науч.спец-ФГОС-кафедра'!$G$3:$H$52,2,0),VLOOKUP(F261,'[1]Науч.спец-ФГОС-кафедра'!$A$3:$H$52,8,0)),"")</f>
        <v/>
      </c>
      <c r="Z261" s="18">
        <v>22</v>
      </c>
      <c r="AA261" s="12" t="str">
        <f>IF(B261="ФГОС 3++",VLOOKUP(F261,'[1]Справочник ФГОС ВО'!$C$2:$K$126,9,0),"")</f>
        <v>Добавлена</v>
      </c>
      <c r="AB261" s="20"/>
      <c r="AC261" s="6" t="str">
        <f>IF(AND(G261="асп",B261="ФГОС ВО"),VLOOKUP(K261,'[1]Науч.спец-ФГОС-кафедра'!$F$2:$S$52,14,0),"")</f>
        <v/>
      </c>
      <c r="AD261" s="14">
        <f t="shared" si="29"/>
        <v>2027</v>
      </c>
      <c r="AE261" s="14"/>
      <c r="AF261" s="6"/>
    </row>
    <row r="262" spans="1:32" ht="26.45" customHeight="1">
      <c r="A262" s="5" t="str">
        <f t="shared" si="24"/>
        <v>45.00.00</v>
      </c>
      <c r="B262" s="6" t="s">
        <v>32</v>
      </c>
      <c r="C262" s="7" t="str">
        <f t="shared" si="25"/>
        <v/>
      </c>
      <c r="D262" s="8" t="str">
        <f t="shared" si="26"/>
        <v/>
      </c>
      <c r="E262" s="9" t="str">
        <f>IFERROR(VLOOKUP(F262,'[1]ФГОС ВПО-ФГОС ВО'!$A$2:$C$111,3,0),IF(B262="ФГОС ВО",VLOOKUP([1]Группы!K262,'[1]Науч.спец-ФГОС-кафедра'!$F$3:$G$52,2,0),VLOOKUP(J262,'[1]Науч.спец-ФГОС-кафедра'!$B$3:$G$52,6,0)))</f>
        <v>032700</v>
      </c>
      <c r="F262" s="10" t="s">
        <v>381</v>
      </c>
      <c r="G262" s="11" t="s">
        <v>34</v>
      </c>
      <c r="H262" s="12" t="s">
        <v>561</v>
      </c>
      <c r="I262" s="12" t="s">
        <v>561</v>
      </c>
      <c r="J262" s="13" t="str">
        <f>IF(B262="ФГТ",VLOOKUP(F262,'[1]Науч.спец-ФГОС-кафедра'!$A$1:$B$52,2,0),VLOOKUP(F262,'[1]ФГОС ВПО-ФГОС ВО'!$A$2:$B$129,2,0))</f>
        <v>Филология</v>
      </c>
      <c r="K262" s="13" t="s">
        <v>384</v>
      </c>
      <c r="L262" s="2">
        <v>2022</v>
      </c>
      <c r="M262" s="14">
        <f t="shared" ca="1" si="27"/>
        <v>3</v>
      </c>
      <c r="N262" s="2" t="str">
        <f>VLOOKUP(P262,[1]Кафедры!$A$2:$E$587,5,0)</f>
        <v>ИГО</v>
      </c>
      <c r="O262" s="2" t="s">
        <v>282</v>
      </c>
      <c r="P262" s="2">
        <v>18</v>
      </c>
      <c r="Q262" s="2" t="str">
        <f>VLOOKUP(P262,[1]Кафедры!$A$2:$D$587,3,0)</f>
        <v>ЯиЛ</v>
      </c>
      <c r="R262" s="2" t="str">
        <f>VLOOKUP(P262,[1]Кафедры!$A$2:$D$587,4,0)</f>
        <v>Рудакова С.В.</v>
      </c>
      <c r="S262" s="15" t="s">
        <v>38</v>
      </c>
      <c r="T262" s="2"/>
      <c r="U262" s="2"/>
      <c r="V262" s="17">
        <v>44805</v>
      </c>
      <c r="W262" s="2" t="s">
        <v>40</v>
      </c>
      <c r="X262" s="17">
        <f t="shared" si="28"/>
        <v>46265</v>
      </c>
      <c r="Y262" s="2" t="str">
        <f>IFERROR(IF(B262="ФГОС ВО",VLOOKUP(E262,'[1]Науч.спец-ФГОС-кафедра'!$G$3:$H$52,2,0),VLOOKUP(F262,'[1]Науч.спец-ФГОС-кафедра'!$A$3:$H$52,8,0)),"")</f>
        <v/>
      </c>
      <c r="Z262" s="18">
        <v>22</v>
      </c>
      <c r="AA262" s="12" t="str">
        <f>IF(B262="ФГОС 3++",VLOOKUP(F262,'[1]Справочник ФГОС ВО'!$C$2:$K$126,9,0),"")</f>
        <v>Добавлена</v>
      </c>
      <c r="AB262" s="20"/>
      <c r="AC262" s="6" t="str">
        <f>IF(AND(G262="асп",B262="ФГОС ВО"),VLOOKUP(K262,'[1]Науч.спец-ФГОС-кафедра'!$F$2:$S$52,14,0),"")</f>
        <v/>
      </c>
      <c r="AD262" s="14">
        <f t="shared" si="29"/>
        <v>2026</v>
      </c>
      <c r="AE262" s="14"/>
      <c r="AF262" s="6"/>
    </row>
    <row r="263" spans="1:32" s="49" customFormat="1" ht="26.45" customHeight="1">
      <c r="A263" s="5" t="str">
        <f t="shared" si="24"/>
        <v>45.00.00</v>
      </c>
      <c r="B263" s="6" t="s">
        <v>32</v>
      </c>
      <c r="C263" s="7" t="str">
        <f t="shared" si="25"/>
        <v/>
      </c>
      <c r="D263" s="8" t="str">
        <f t="shared" si="26"/>
        <v/>
      </c>
      <c r="E263" s="9" t="str">
        <f>IFERROR(VLOOKUP(F263,'[1]ФГОС ВПО-ФГОС ВО'!$A$2:$C$111,3,0),IF(B263="ФГОС ВО",VLOOKUP([1]Группы!K263,'[1]Науч.спец-ФГОС-кафедра'!$F$3:$G$52,2,0),VLOOKUP(J263,'[1]Науч.спец-ФГОС-кафедра'!$B$3:$G$52,6,0)))</f>
        <v>032700</v>
      </c>
      <c r="F263" s="10" t="s">
        <v>381</v>
      </c>
      <c r="G263" s="11" t="s">
        <v>34</v>
      </c>
      <c r="H263" s="12" t="s">
        <v>562</v>
      </c>
      <c r="I263" s="12" t="s">
        <v>562</v>
      </c>
      <c r="J263" s="13" t="str">
        <f>IF(B263="ФГТ",VLOOKUP(F263,'[1]Науч.спец-ФГОС-кафедра'!$A$1:$B$52,2,0),VLOOKUP(F263,'[1]ФГОС ВПО-ФГОС ВО'!$A$2:$B$129,2,0))</f>
        <v>Филология</v>
      </c>
      <c r="K263" s="13" t="s">
        <v>384</v>
      </c>
      <c r="L263" s="2">
        <v>2022</v>
      </c>
      <c r="M263" s="14">
        <f t="shared" ca="1" si="27"/>
        <v>3</v>
      </c>
      <c r="N263" s="2" t="str">
        <f>VLOOKUP(P263,[1]Кафедры!$A$2:$E$587,5,0)</f>
        <v>ИГО</v>
      </c>
      <c r="O263" s="2" t="s">
        <v>55</v>
      </c>
      <c r="P263" s="2">
        <v>18</v>
      </c>
      <c r="Q263" s="2" t="str">
        <f>VLOOKUP(P263,[1]Кафедры!$A$2:$D$587,3,0)</f>
        <v>ЯиЛ</v>
      </c>
      <c r="R263" s="2" t="str">
        <f>VLOOKUP(P263,[1]Кафедры!$A$2:$D$587,4,0)</f>
        <v>Рудакова С.В.</v>
      </c>
      <c r="S263" s="15" t="s">
        <v>278</v>
      </c>
      <c r="T263" s="2"/>
      <c r="U263" s="2"/>
      <c r="V263" s="17">
        <v>44835</v>
      </c>
      <c r="W263" s="2" t="s">
        <v>57</v>
      </c>
      <c r="X263" s="17">
        <f t="shared" si="28"/>
        <v>46630</v>
      </c>
      <c r="Y263" s="2" t="str">
        <f>IFERROR(IF(B263="ФГОС ВО",VLOOKUP(E263,'[1]Науч.спец-ФГОС-кафедра'!$G$3:$H$52,2,0),VLOOKUP(F263,'[1]Науч.спец-ФГОС-кафедра'!$A$3:$H$52,8,0)),"")</f>
        <v/>
      </c>
      <c r="Z263" s="18">
        <v>10</v>
      </c>
      <c r="AA263" s="12" t="str">
        <f>IF(B263="ФГОС 3++",VLOOKUP(F263,'[1]Справочник ФГОС ВО'!$C$2:$K$126,9,0),"")</f>
        <v>Добавлена</v>
      </c>
      <c r="AB263" s="20"/>
      <c r="AC263" s="6" t="str">
        <f>IF(AND(G263="асп",B263="ФГОС ВО"),VLOOKUP(K263,'[1]Науч.спец-ФГОС-кафедра'!$F$2:$S$52,14,0),"")</f>
        <v/>
      </c>
      <c r="AD263" s="14">
        <f t="shared" si="29"/>
        <v>2027</v>
      </c>
      <c r="AE263" s="47"/>
      <c r="AF263" s="48"/>
    </row>
    <row r="264" spans="1:32" ht="38.25">
      <c r="A264" s="5" t="str">
        <f t="shared" si="24"/>
        <v>46.00.00</v>
      </c>
      <c r="B264" s="6" t="s">
        <v>32</v>
      </c>
      <c r="C264" s="7" t="str">
        <f t="shared" si="25"/>
        <v/>
      </c>
      <c r="D264" s="8" t="str">
        <f t="shared" si="26"/>
        <v/>
      </c>
      <c r="E264" s="9" t="str">
        <f>IFERROR(VLOOKUP(F264,'[1]ФГОС ВПО-ФГОС ВО'!$A$2:$C$111,3,0),IF(B264="ФГОС ВО",VLOOKUP([1]Группы!K264,'[1]Науч.спец-ФГОС-кафедра'!$F$3:$G$52,2,0),VLOOKUP(J264,'[1]Науч.спец-ФГОС-кафедра'!$B$3:$G$52,6,0)))</f>
        <v>034700</v>
      </c>
      <c r="F264" s="10" t="s">
        <v>394</v>
      </c>
      <c r="G264" s="11" t="s">
        <v>34</v>
      </c>
      <c r="H264" s="12" t="s">
        <v>563</v>
      </c>
      <c r="I264" s="12" t="s">
        <v>563</v>
      </c>
      <c r="J264" s="13" t="str">
        <f>IF(B264="ФГТ",VLOOKUP(F264,'[1]Науч.спец-ФГОС-кафедра'!$A$1:$B$52,2,0),VLOOKUP(F264,'[1]ФГОС ВПО-ФГОС ВО'!$A$2:$B$129,2,0))</f>
        <v>Документоведение и архивоведение</v>
      </c>
      <c r="K264" s="13" t="s">
        <v>397</v>
      </c>
      <c r="L264" s="2">
        <v>2022</v>
      </c>
      <c r="M264" s="14">
        <f t="shared" ca="1" si="27"/>
        <v>3</v>
      </c>
      <c r="N264" s="2" t="str">
        <f>VLOOKUP(P264,[1]Кафедры!$A$2:$E$587,5,0)</f>
        <v>ИГО</v>
      </c>
      <c r="O264" s="2" t="s">
        <v>55</v>
      </c>
      <c r="P264" s="2">
        <v>35</v>
      </c>
      <c r="Q264" s="2" t="str">
        <f>VLOOKUP(P264,[1]Кафедры!$A$2:$D$587,3,0)</f>
        <v>ПОиД</v>
      </c>
      <c r="R264" s="2" t="str">
        <f>VLOOKUP(P264,[1]Кафедры!$A$2:$D$587,4,0)</f>
        <v>Великанова С.С.</v>
      </c>
      <c r="S264" s="15" t="s">
        <v>278</v>
      </c>
      <c r="T264" s="2"/>
      <c r="U264" s="2"/>
      <c r="V264" s="17">
        <v>44835</v>
      </c>
      <c r="W264" s="2" t="s">
        <v>57</v>
      </c>
      <c r="X264" s="17">
        <f t="shared" si="28"/>
        <v>46630</v>
      </c>
      <c r="Y264" s="2" t="str">
        <f>IFERROR(IF(B264="ФГОС ВО",VLOOKUP(E264,'[1]Науч.спец-ФГОС-кафедра'!$G$3:$H$52,2,0),VLOOKUP(F264,'[1]Науч.спец-ФГОС-кафедра'!$A$3:$H$52,8,0)),"")</f>
        <v/>
      </c>
      <c r="Z264" s="18">
        <v>25</v>
      </c>
      <c r="AA264" s="12" t="str">
        <f>IF(B264="ФГОС 3++",VLOOKUP(F264,'[1]Справочник ФГОС ВО'!$C$2:$K$126,9,0),"")</f>
        <v>Актуализировано</v>
      </c>
      <c r="AB264" s="20"/>
      <c r="AC264" s="6" t="str">
        <f>IF(AND(G264="асп",B264="ФГОС ВО"),VLOOKUP(K264,'[1]Науч.спец-ФГОС-кафедра'!$F$2:$S$52,14,0),"")</f>
        <v/>
      </c>
      <c r="AD264" s="14">
        <f t="shared" si="29"/>
        <v>2027</v>
      </c>
      <c r="AE264" s="14"/>
      <c r="AF264" s="6"/>
    </row>
    <row r="265" spans="1:32" ht="30">
      <c r="A265" s="5" t="str">
        <f t="shared" si="24"/>
        <v>54.00.00</v>
      </c>
      <c r="B265" s="6" t="s">
        <v>32</v>
      </c>
      <c r="C265" s="7" t="str">
        <f t="shared" si="25"/>
        <v/>
      </c>
      <c r="D265" s="8" t="str">
        <f t="shared" si="26"/>
        <v/>
      </c>
      <c r="E265" s="9" t="str">
        <f>IFERROR(VLOOKUP(F265,'[1]ФГОС ВПО-ФГОС ВО'!$A$2:$C$111,3,0),IF(B265="ФГОС ВО",VLOOKUP([1]Группы!K265,'[1]Науч.спец-ФГОС-кафедра'!$F$3:$G$52,2,0),VLOOKUP(J265,'[1]Науч.спец-ФГОС-кафедра'!$B$3:$G$52,6,0)))</f>
        <v>072500</v>
      </c>
      <c r="F265" s="10" t="s">
        <v>399</v>
      </c>
      <c r="G265" s="11" t="s">
        <v>34</v>
      </c>
      <c r="H265" s="12" t="s">
        <v>564</v>
      </c>
      <c r="I265" s="12" t="s">
        <v>564</v>
      </c>
      <c r="J265" s="13" t="str">
        <f>IF(B265="ФГТ",VLOOKUP(F265,'[1]Науч.спец-ФГОС-кафедра'!$A$1:$B$52,2,0),VLOOKUP(F265,'[1]ФГОС ВПО-ФГОС ВО'!$A$2:$B$129,2,0))</f>
        <v>Дизайн</v>
      </c>
      <c r="K265" s="21" t="s">
        <v>565</v>
      </c>
      <c r="L265" s="2">
        <v>2022</v>
      </c>
      <c r="M265" s="14">
        <f t="shared" ca="1" si="27"/>
        <v>3</v>
      </c>
      <c r="N265" s="2" t="str">
        <f>VLOOKUP(P265,[1]Кафедры!$A$2:$E$587,5,0)</f>
        <v>ИСАиИ</v>
      </c>
      <c r="O265" s="2" t="s">
        <v>48</v>
      </c>
      <c r="P265" s="2">
        <v>14</v>
      </c>
      <c r="Q265" s="2" t="str">
        <f>VLOOKUP(P265,[1]Кафедры!$A$2:$D$587,3,0)</f>
        <v>Дизайна</v>
      </c>
      <c r="R265" s="2" t="str">
        <f>VLOOKUP(P265,[1]Кафедры!$A$2:$D$587,4,0)</f>
        <v>Григорьев А.Д.</v>
      </c>
      <c r="S265" s="15" t="s">
        <v>38</v>
      </c>
      <c r="T265" s="2"/>
      <c r="U265" s="2"/>
      <c r="V265" s="17">
        <v>44805</v>
      </c>
      <c r="W265" s="2" t="s">
        <v>40</v>
      </c>
      <c r="X265" s="17">
        <f t="shared" si="28"/>
        <v>46265</v>
      </c>
      <c r="Y265" s="2" t="str">
        <f>IFERROR(IF(B265="ФГОС ВО",VLOOKUP(E265,'[1]Науч.спец-ФГОС-кафедра'!$G$3:$H$52,2,0),VLOOKUP(F265,'[1]Науч.спец-ФГОС-кафедра'!$A$3:$H$52,8,0)),"")</f>
        <v/>
      </c>
      <c r="Z265" s="18">
        <v>9</v>
      </c>
      <c r="AA265" s="12" t="str">
        <f>IF(B265="ФГОС 3++",VLOOKUP(F265,'[1]Справочник ФГОС ВО'!$C$2:$K$126,9,0),"")</f>
        <v>Актуализировано</v>
      </c>
      <c r="AB265" s="20"/>
      <c r="AC265" s="6" t="str">
        <f>IF(AND(G265="асп",B265="ФГОС ВО"),VLOOKUP(K265,'[1]Науч.спец-ФГОС-кафедра'!$F$2:$S$52,14,0),"")</f>
        <v/>
      </c>
      <c r="AD265" s="14">
        <f t="shared" si="29"/>
        <v>2026</v>
      </c>
      <c r="AE265" s="14"/>
      <c r="AF265" s="6"/>
    </row>
    <row r="266" spans="1:32" ht="30">
      <c r="A266" s="5" t="str">
        <f t="shared" si="24"/>
        <v>54.00.00</v>
      </c>
      <c r="B266" s="6" t="s">
        <v>32</v>
      </c>
      <c r="C266" s="7" t="str">
        <f t="shared" si="25"/>
        <v/>
      </c>
      <c r="D266" s="8" t="str">
        <f t="shared" si="26"/>
        <v/>
      </c>
      <c r="E266" s="9" t="str">
        <f>IFERROR(VLOOKUP(F266,'[1]ФГОС ВПО-ФГОС ВО'!$A$2:$C$111,3,0),IF(B266="ФГОС ВО",VLOOKUP([1]Группы!K266,'[1]Науч.спец-ФГОС-кафедра'!$F$3:$G$52,2,0),VLOOKUP(J266,'[1]Науч.спец-ФГОС-кафедра'!$B$3:$G$52,6,0)))</f>
        <v>072600</v>
      </c>
      <c r="F266" s="10" t="s">
        <v>566</v>
      </c>
      <c r="G266" s="11" t="s">
        <v>34</v>
      </c>
      <c r="H266" s="12" t="s">
        <v>567</v>
      </c>
      <c r="I266" s="12" t="s">
        <v>567</v>
      </c>
      <c r="J266" s="13" t="str">
        <f>IF(B266="ФГТ",VLOOKUP(F266,'[1]Науч.спец-ФГОС-кафедра'!$A$1:$B$52,2,0),VLOOKUP(F266,'[1]ФГОС ВПО-ФГОС ВО'!$A$2:$B$129,2,0))</f>
        <v>Декоративно-прикладное искусство и народные промыслы</v>
      </c>
      <c r="K266" s="13" t="s">
        <v>568</v>
      </c>
      <c r="L266" s="2">
        <v>2022</v>
      </c>
      <c r="M266" s="14">
        <f t="shared" ca="1" si="27"/>
        <v>3</v>
      </c>
      <c r="N266" s="2" t="str">
        <f>VLOOKUP(P266,[1]Кафедры!$A$2:$E$587,5,0)</f>
        <v>ИСАиИ</v>
      </c>
      <c r="O266" s="2" t="s">
        <v>48</v>
      </c>
      <c r="P266" s="2">
        <v>67</v>
      </c>
      <c r="Q266" s="2" t="str">
        <f>VLOOKUP(P266,[1]Кафедры!$A$2:$D$587,3,0)</f>
        <v>ХОМ</v>
      </c>
      <c r="R266" s="2" t="str">
        <f>VLOOKUP(P266,[1]Кафедры!$A$2:$D$587,4,0)</f>
        <v>Гаврицков С.А.</v>
      </c>
      <c r="S266" s="15" t="s">
        <v>38</v>
      </c>
      <c r="T266" s="2"/>
      <c r="U266" s="2"/>
      <c r="V266" s="17">
        <v>44805</v>
      </c>
      <c r="W266" s="2" t="s">
        <v>40</v>
      </c>
      <c r="X266" s="17">
        <f t="shared" si="28"/>
        <v>46265</v>
      </c>
      <c r="Y266" s="2" t="str">
        <f>IFERROR(IF(B266="ФГОС ВО",VLOOKUP(E266,'[1]Науч.спец-ФГОС-кафедра'!$G$3:$H$52,2,0),VLOOKUP(F266,'[1]Науч.спец-ФГОС-кафедра'!$A$3:$H$52,8,0)),"")</f>
        <v/>
      </c>
      <c r="Z266" s="18">
        <v>5</v>
      </c>
      <c r="AA266" s="12" t="str">
        <f>IF(B266="ФГОС 3++",VLOOKUP(F266,'[1]Справочник ФГОС ВО'!$C$2:$K$126,9,0),"")</f>
        <v>Актуализировано</v>
      </c>
      <c r="AB266" s="20"/>
      <c r="AC266" s="6" t="str">
        <f>IF(AND(G266="асп",B266="ФГОС ВО"),VLOOKUP(K266,'[1]Науч.спец-ФГОС-кафедра'!$F$2:$S$52,14,0),"")</f>
        <v/>
      </c>
      <c r="AD266" s="14">
        <f t="shared" si="29"/>
        <v>2026</v>
      </c>
      <c r="AE266" s="14"/>
      <c r="AF266" s="6"/>
    </row>
    <row r="267" spans="1:32" ht="25.5" customHeight="1">
      <c r="A267" s="5" t="str">
        <f t="shared" si="24"/>
        <v>1.3.0</v>
      </c>
      <c r="B267" s="6" t="s">
        <v>569</v>
      </c>
      <c r="C267" s="7" t="str">
        <f t="shared" si="25"/>
        <v/>
      </c>
      <c r="D267" s="8" t="str">
        <f t="shared" si="26"/>
        <v/>
      </c>
      <c r="E267" s="9" t="str">
        <f>IFERROR(VLOOKUP(F267,'[1]ФГОС ВПО-ФГОС ВО'!$A$2:$C$111,3,0),IF(B267="ФГОС ВО",VLOOKUP([1]Группы!#REF!,'[1]Науч.спец-ФГОС-кафедра'!$F$3:$G$52,2,0),VLOOKUP(J267,'[1]Науч.спец-ФГОС-кафедра'!$B$3:$G$52,6,0)))</f>
        <v>01.04.07</v>
      </c>
      <c r="F267" s="60" t="s">
        <v>570</v>
      </c>
      <c r="G267" s="11" t="s">
        <v>90</v>
      </c>
      <c r="H267" s="12" t="s">
        <v>571</v>
      </c>
      <c r="I267" s="12" t="s">
        <v>571</v>
      </c>
      <c r="J267" s="13" t="str">
        <f>IF(B267="ФГТ",VLOOKUP(F267,'[1]Науч.спец-ФГОС-кафедра'!$A$1:$B$52,2,0),VLOOKUP(F267,'[1]ФГОС ВПО-ФГОС ВО'!$A$2:$B$129,2,0))</f>
        <v>Физика конденсированного состояния</v>
      </c>
      <c r="K267" s="13"/>
      <c r="L267" s="2">
        <v>2022</v>
      </c>
      <c r="M267" s="14">
        <f t="shared" ca="1" si="27"/>
        <v>3</v>
      </c>
      <c r="N267" s="2" t="str">
        <f>VLOOKUP(P267,[1]Кафедры!$A$2:$E$587,5,0)</f>
        <v>ИЕиС</v>
      </c>
      <c r="O267" s="2" t="s">
        <v>37</v>
      </c>
      <c r="P267" s="2">
        <v>63</v>
      </c>
      <c r="Q267" s="2" t="str">
        <f>VLOOKUP(P267,[1]Кафедры!$A$2:$D$587,3,0)</f>
        <v>Физики</v>
      </c>
      <c r="R267" s="2" t="str">
        <f>VLOOKUP(P267,[1]Кафедры!$A$2:$D$587,4,0)</f>
        <v>Долгушин Д.М.</v>
      </c>
      <c r="S267" s="15" t="s">
        <v>38</v>
      </c>
      <c r="T267" s="2"/>
      <c r="U267" s="2"/>
      <c r="V267" s="17">
        <v>44805</v>
      </c>
      <c r="W267" s="1" t="s">
        <v>40</v>
      </c>
      <c r="X267" s="17">
        <f t="shared" si="28"/>
        <v>46265</v>
      </c>
      <c r="Y267" s="2" t="str">
        <f>IFERROR(IF(B267="ФГОС ВО",VLOOKUP(E267,'[1]Науч.спец-ФГОС-кафедра'!$G$3:$H$52,2,0),VLOOKUP(F267,'[1]Науч.спец-ФГОС-кафедра'!$A$3:$H$52,8,0)),"")</f>
        <v>Физико-математические</v>
      </c>
      <c r="Z267" s="18">
        <v>2</v>
      </c>
      <c r="AA267" s="12" t="str">
        <f>IF(B267="ФГОС 3++",VLOOKUP(F267,'[1]Справочник ФГОС ВО'!$C$2:$K$126,9,0),"")</f>
        <v/>
      </c>
      <c r="AB267" s="20"/>
      <c r="AC267" s="6" t="str">
        <f>IF(AND(G267="асп",B267="ФГОС ВО"),VLOOKUP(K267,'[1]Науч.спец-ФГОС-кафедра'!$F$2:$S$52,14,0),"")</f>
        <v/>
      </c>
      <c r="AD267" s="14">
        <f t="shared" si="29"/>
        <v>2026</v>
      </c>
      <c r="AE267" s="14"/>
      <c r="AF267" s="6"/>
    </row>
    <row r="268" spans="1:32" ht="25.5" customHeight="1">
      <c r="A268" s="5" t="str">
        <f t="shared" si="24"/>
        <v>2.1.0</v>
      </c>
      <c r="B268" s="6" t="s">
        <v>569</v>
      </c>
      <c r="C268" s="7" t="str">
        <f t="shared" si="25"/>
        <v/>
      </c>
      <c r="D268" s="8" t="str">
        <f t="shared" si="26"/>
        <v/>
      </c>
      <c r="E268" s="9" t="str">
        <f>IFERROR(VLOOKUP(F268,'[1]ФГОС ВПО-ФГОС ВО'!$A$2:$C$111,3,0),IF(B268="ФГОС ВО",VLOOKUP([1]Группы!K267,'[1]Науч.спец-ФГОС-кафедра'!$F$3:$G$52,2,0),VLOOKUP(J268,'[1]Науч.спец-ФГОС-кафедра'!$B$3:$G$52,6,0)))</f>
        <v>05.23.01</v>
      </c>
      <c r="F268" s="60" t="s">
        <v>572</v>
      </c>
      <c r="G268" s="11" t="s">
        <v>90</v>
      </c>
      <c r="H268" s="12" t="s">
        <v>573</v>
      </c>
      <c r="I268" s="12" t="s">
        <v>573</v>
      </c>
      <c r="J268" s="13" t="str">
        <f>IF(B268="ФГТ",VLOOKUP(F268,'[1]Науч.спец-ФГОС-кафедра'!$A$1:$B$52,2,0),VLOOKUP(F268,'[1]ФГОС ВПО-ФГОС ВО'!$A$2:$B$129,2,0))</f>
        <v>Строительные конструкции, здания и сооружения</v>
      </c>
      <c r="K268" s="13"/>
      <c r="L268" s="2">
        <v>2022</v>
      </c>
      <c r="M268" s="14">
        <f t="shared" ca="1" si="27"/>
        <v>3</v>
      </c>
      <c r="N268" s="2" t="str">
        <f>VLOOKUP(P268,[1]Кафедры!$A$2:$E$587,5,0)</f>
        <v>ИСАиИ</v>
      </c>
      <c r="O268" s="2" t="s">
        <v>48</v>
      </c>
      <c r="P268" s="2">
        <v>42</v>
      </c>
      <c r="Q268" s="2" t="str">
        <f>VLOOKUP(P268,[1]Кафедры!$A$2:$D$587,3,0)</f>
        <v>ПиСЗ</v>
      </c>
      <c r="R268" s="2" t="str">
        <f>VLOOKUP(P268,[1]Кафедры!$A$2:$D$587,4,0)</f>
        <v>Наркевич М.Ю.</v>
      </c>
      <c r="S268" s="15" t="s">
        <v>38</v>
      </c>
      <c r="T268" s="2"/>
      <c r="U268" s="2"/>
      <c r="V268" s="17">
        <v>44805</v>
      </c>
      <c r="W268" s="1" t="s">
        <v>40</v>
      </c>
      <c r="X268" s="17">
        <f t="shared" si="28"/>
        <v>46265</v>
      </c>
      <c r="Y268" s="2" t="str">
        <f>IFERROR(IF(B268="ФГОС ВО",VLOOKUP(E268,'[1]Науч.спец-ФГОС-кафедра'!$G$3:$H$52,2,0),VLOOKUP(F268,'[1]Науч.спец-ФГОС-кафедра'!$A$3:$H$52,8,0)),"")</f>
        <v>Технические</v>
      </c>
      <c r="Z268" s="18">
        <v>1</v>
      </c>
      <c r="AA268" s="12" t="str">
        <f>IF(B268="ФГОС 3++",VLOOKUP(F268,'[1]Справочник ФГОС ВО'!$C$2:$K$126,9,0),"")</f>
        <v/>
      </c>
      <c r="AB268" s="20"/>
      <c r="AC268" s="6" t="str">
        <f>IF(AND(G268="асп",B268="ФГОС ВО"),VLOOKUP(K268,'[1]Науч.спец-ФГОС-кафедра'!$F$2:$S$52,14,0),"")</f>
        <v/>
      </c>
      <c r="AD268" s="14">
        <f t="shared" si="29"/>
        <v>2026</v>
      </c>
      <c r="AE268" s="14"/>
      <c r="AF268" s="6"/>
    </row>
    <row r="269" spans="1:32" ht="30">
      <c r="A269" s="5" t="str">
        <f t="shared" si="24"/>
        <v>2.1.0</v>
      </c>
      <c r="B269" s="6" t="s">
        <v>569</v>
      </c>
      <c r="C269" s="7" t="str">
        <f t="shared" si="25"/>
        <v/>
      </c>
      <c r="D269" s="8" t="str">
        <f t="shared" si="26"/>
        <v/>
      </c>
      <c r="E269" s="9" t="str">
        <f>IFERROR(VLOOKUP(F269,'[1]ФГОС ВПО-ФГОС ВО'!$A$2:$C$111,3,0),IF(B269="ФГОС ВО",VLOOKUP([1]Группы!K268,'[1]Науч.спец-ФГОС-кафедра'!$F$3:$G$52,2,0),VLOOKUP(J269,'[1]Науч.спец-ФГОС-кафедра'!$B$3:$G$52,6,0)))</f>
        <v>05.23.08</v>
      </c>
      <c r="F269" s="60" t="s">
        <v>574</v>
      </c>
      <c r="G269" s="11" t="s">
        <v>90</v>
      </c>
      <c r="H269" s="12" t="s">
        <v>575</v>
      </c>
      <c r="I269" s="12" t="s">
        <v>575</v>
      </c>
      <c r="J269" s="13" t="str">
        <f>IF(B269="ФГТ",VLOOKUP(F269,'[1]Науч.спец-ФГОС-кафедра'!$A$1:$B$52,2,0),VLOOKUP(F269,'[1]ФГОС ВПО-ФГОС ВО'!$A$2:$B$129,2,0))</f>
        <v>Технология и организация строительства</v>
      </c>
      <c r="K269" s="13"/>
      <c r="L269" s="2">
        <v>2022</v>
      </c>
      <c r="M269" s="14">
        <f t="shared" ca="1" si="27"/>
        <v>3</v>
      </c>
      <c r="N269" s="2" t="str">
        <f>VLOOKUP(P269,[1]Кафедры!$A$2:$E$587,5,0)</f>
        <v>ИСАиИ</v>
      </c>
      <c r="O269" s="2" t="s">
        <v>48</v>
      </c>
      <c r="P269" s="2">
        <v>42</v>
      </c>
      <c r="Q269" s="2" t="str">
        <f>VLOOKUP(P269,[1]Кафедры!$A$2:$D$587,3,0)</f>
        <v>ПиСЗ</v>
      </c>
      <c r="R269" s="2" t="str">
        <f>VLOOKUP(P269,[1]Кафедры!$A$2:$D$587,4,0)</f>
        <v>Наркевич М.Ю.</v>
      </c>
      <c r="S269" s="15" t="s">
        <v>38</v>
      </c>
      <c r="T269" s="2"/>
      <c r="U269" s="2"/>
      <c r="V269" s="17">
        <v>44805</v>
      </c>
      <c r="W269" s="1" t="s">
        <v>40</v>
      </c>
      <c r="X269" s="17">
        <f t="shared" si="28"/>
        <v>46265</v>
      </c>
      <c r="Y269" s="2" t="str">
        <f>IFERROR(IF(B269="ФГОС ВО",VLOOKUP(E269,'[1]Науч.спец-ФГОС-кафедра'!$G$3:$H$52,2,0),VLOOKUP(F269,'[1]Науч.спец-ФГОС-кафедра'!$A$3:$H$52,8,0)),"")</f>
        <v>Технические</v>
      </c>
      <c r="Z269" s="18">
        <v>1</v>
      </c>
      <c r="AA269" s="12" t="str">
        <f>IF(B269="ФГОС 3++",VLOOKUP(F269,'[1]Справочник ФГОС ВО'!$C$2:$K$126,9,0),"")</f>
        <v/>
      </c>
      <c r="AB269" s="20"/>
      <c r="AC269" s="6" t="str">
        <f>IF(AND(G269="асп",B269="ФГОС ВО"),VLOOKUP(K269,'[1]Науч.спец-ФГОС-кафедра'!$F$2:$S$52,14,0),"")</f>
        <v/>
      </c>
      <c r="AD269" s="14">
        <f t="shared" si="29"/>
        <v>2026</v>
      </c>
      <c r="AE269" s="14"/>
      <c r="AF269" s="6"/>
    </row>
    <row r="270" spans="1:32" ht="38.25">
      <c r="A270" s="5" t="str">
        <f t="shared" si="24"/>
        <v>2.1.0</v>
      </c>
      <c r="B270" s="6" t="s">
        <v>569</v>
      </c>
      <c r="C270" s="7" t="str">
        <f t="shared" si="25"/>
        <v/>
      </c>
      <c r="D270" s="8" t="str">
        <f t="shared" si="26"/>
        <v/>
      </c>
      <c r="E270" s="9" t="str">
        <f>IFERROR(VLOOKUP(F270,'[1]ФГОС ВПО-ФГОС ВО'!$A$2:$C$111,3,0),IF(B270="ФГОС ВО",VLOOKUP([1]Группы!K269,'[1]Науч.спец-ФГОС-кафедра'!$F$3:$G$52,2,0),VLOOKUP(J270,'[1]Науч.спец-ФГОС-кафедра'!$B$3:$G$52,6,0)))</f>
        <v>05.23.03</v>
      </c>
      <c r="F270" s="60" t="s">
        <v>576</v>
      </c>
      <c r="G270" s="11" t="s">
        <v>90</v>
      </c>
      <c r="H270" s="12" t="s">
        <v>577</v>
      </c>
      <c r="I270" s="12" t="s">
        <v>577</v>
      </c>
      <c r="J270" s="13" t="str">
        <f>IF(B270="ФГТ",VLOOKUP(F270,'[1]Науч.спец-ФГОС-кафедра'!$A$1:$B$52,2,0),VLOOKUP(F270,'[1]ФГОС ВПО-ФГОС ВО'!$A$2:$B$129,2,0))</f>
        <v>Теплоснабжение, вентиляция, кондиционирование воздуха, газоснабжение и освещение</v>
      </c>
      <c r="K270" s="13"/>
      <c r="L270" s="2">
        <v>2022</v>
      </c>
      <c r="M270" s="14">
        <f t="shared" ca="1" si="27"/>
        <v>3</v>
      </c>
      <c r="N270" s="2" t="str">
        <f>VLOOKUP(P270,[1]Кафедры!$A$2:$E$587,5,0)</f>
        <v>ИСАиИ</v>
      </c>
      <c r="O270" s="2" t="s">
        <v>48</v>
      </c>
      <c r="P270" s="2">
        <v>62</v>
      </c>
      <c r="Q270" s="2" t="str">
        <f>VLOOKUP(P270,[1]Кафедры!$A$2:$D$587,3,0)</f>
        <v>УиИС</v>
      </c>
      <c r="R270" s="2" t="str">
        <f>VLOOKUP(P270,[1]Кафедры!$A$2:$D$587,4,0)</f>
        <v>Суровцов М.М.</v>
      </c>
      <c r="S270" s="15" t="s">
        <v>38</v>
      </c>
      <c r="T270" s="2"/>
      <c r="U270" s="2"/>
      <c r="V270" s="17">
        <v>44805</v>
      </c>
      <c r="W270" s="1" t="s">
        <v>40</v>
      </c>
      <c r="X270" s="17">
        <f t="shared" si="28"/>
        <v>46265</v>
      </c>
      <c r="Y270" s="2" t="str">
        <f>IFERROR(IF(B270="ФГОС ВО",VLOOKUP(E270,'[1]Науч.спец-ФГОС-кафедра'!$G$3:$H$52,2,0),VLOOKUP(F270,'[1]Науч.спец-ФГОС-кафедра'!$A$3:$H$52,8,0)),"")</f>
        <v>Технические</v>
      </c>
      <c r="Z270" s="18">
        <v>1</v>
      </c>
      <c r="AA270" s="12" t="str">
        <f>IF(B270="ФГОС 3++",VLOOKUP(F270,'[1]Справочник ФГОС ВО'!$C$2:$K$126,9,0),"")</f>
        <v/>
      </c>
      <c r="AB270" s="20"/>
      <c r="AC270" s="6" t="str">
        <f>IF(AND(G270="асп",B270="ФГОС ВО"),VLOOKUP(K270,'[1]Науч.спец-ФГОС-кафедра'!$F$2:$S$52,14,0),"")</f>
        <v/>
      </c>
      <c r="AD270" s="14">
        <f t="shared" si="29"/>
        <v>2026</v>
      </c>
      <c r="AE270" s="14"/>
      <c r="AF270" s="6"/>
    </row>
    <row r="271" spans="1:32" ht="38.25">
      <c r="A271" s="5" t="str">
        <f t="shared" si="24"/>
        <v>2.3.0</v>
      </c>
      <c r="B271" s="6" t="s">
        <v>569</v>
      </c>
      <c r="C271" s="7" t="str">
        <f t="shared" si="25"/>
        <v/>
      </c>
      <c r="D271" s="8" t="str">
        <f t="shared" si="26"/>
        <v/>
      </c>
      <c r="E271" s="9" t="str">
        <f>IFERROR(VLOOKUP(F271,'[1]ФГОС ВПО-ФГОС ВО'!$A$2:$C$111,3,0),IF(B271="ФГОС ВО",VLOOKUP([1]Группы!K270,'[1]Науч.спец-ФГОС-кафедра'!$F$3:$G$52,2,0),VLOOKUP(J271,'[1]Науч.спец-ФГОС-кафедра'!$B$3:$G$52,6,0)))</f>
        <v>05.13.06</v>
      </c>
      <c r="F271" s="61" t="s">
        <v>578</v>
      </c>
      <c r="G271" s="27" t="s">
        <v>90</v>
      </c>
      <c r="H271" s="12" t="s">
        <v>579</v>
      </c>
      <c r="I271" s="12" t="s">
        <v>579</v>
      </c>
      <c r="J271" s="13" t="str">
        <f>IF(B271="ФГТ",VLOOKUP(F271,'[1]Науч.спец-ФГОС-кафедра'!$A$1:$B$52,2,0),VLOOKUP(F271,'[1]ФГОС ВПО-ФГОС ВО'!$A$2:$B$129,2,0))</f>
        <v>Автоматизация и управление технологическими процессами и производствами</v>
      </c>
      <c r="K271" s="13"/>
      <c r="L271" s="2">
        <v>2022</v>
      </c>
      <c r="M271" s="14">
        <f t="shared" ca="1" si="27"/>
        <v>3</v>
      </c>
      <c r="N271" s="2" t="str">
        <f>VLOOKUP(P271,[1]Кафедры!$A$2:$E$587,5,0)</f>
        <v>ИЭиАС</v>
      </c>
      <c r="O271" s="2" t="s">
        <v>77</v>
      </c>
      <c r="P271" s="2">
        <v>11</v>
      </c>
      <c r="Q271" s="2" t="str">
        <f>VLOOKUP(P271,[1]Кафедры!$A$2:$D$587,3,0)</f>
        <v>ВТиП</v>
      </c>
      <c r="R271" s="2" t="str">
        <f>VLOOKUP(P271,[1]Кафедры!$A$2:$D$587,4,0)</f>
        <v>Логунова О.С.</v>
      </c>
      <c r="S271" s="15" t="s">
        <v>38</v>
      </c>
      <c r="T271" s="2"/>
      <c r="U271" s="2"/>
      <c r="V271" s="17">
        <v>44805</v>
      </c>
      <c r="W271" s="62" t="s">
        <v>580</v>
      </c>
      <c r="X271" s="17">
        <f t="shared" si="28"/>
        <v>45900</v>
      </c>
      <c r="Y271" s="2" t="str">
        <f>IFERROR(IF(B271="ФГОС ВО",VLOOKUP(E271,'[1]Науч.спец-ФГОС-кафедра'!$G$3:$H$52,2,0),VLOOKUP(F271,'[1]Науч.спец-ФГОС-кафедра'!$A$3:$H$52,8,0)),"")</f>
        <v>Технические</v>
      </c>
      <c r="Z271" s="22">
        <v>3</v>
      </c>
      <c r="AA271" s="12" t="str">
        <f>IF(B271="ФГОС 3++",VLOOKUP(F271,'[1]Справочник ФГОС ВО'!$C$2:$K$126,9,0),"")</f>
        <v/>
      </c>
      <c r="AB271" s="20"/>
      <c r="AC271" s="6" t="str">
        <f>IF(AND(G271="асп",B271="ФГОС ВО"),VLOOKUP(K271,'[1]Науч.спец-ФГОС-кафедра'!$F$2:$S$52,14,0),"")</f>
        <v/>
      </c>
      <c r="AD271" s="14">
        <f t="shared" si="29"/>
        <v>2025</v>
      </c>
      <c r="AE271" s="14"/>
      <c r="AF271" s="14" t="s">
        <v>78</v>
      </c>
    </row>
    <row r="272" spans="1:32" ht="30">
      <c r="A272" s="5" t="str">
        <f t="shared" si="24"/>
        <v>2.3.0</v>
      </c>
      <c r="B272" s="6" t="s">
        <v>569</v>
      </c>
      <c r="C272" s="7" t="str">
        <f t="shared" si="25"/>
        <v/>
      </c>
      <c r="D272" s="8" t="str">
        <f t="shared" si="26"/>
        <v/>
      </c>
      <c r="E272" s="9" t="str">
        <f>IFERROR(VLOOKUP(F272,'[1]ФГОС ВПО-ФГОС ВО'!$A$2:$C$111,3,0),IF(B272="ФГОС ВО",VLOOKUP([1]Группы!K271,'[1]Науч.спец-ФГОС-кафедра'!$F$3:$G$52,2,0),VLOOKUP(J272,'[1]Науч.спец-ФГОС-кафедра'!$B$3:$G$52,6,0)))</f>
        <v>05.13.01
05.13.20</v>
      </c>
      <c r="F272" s="61" t="s">
        <v>581</v>
      </c>
      <c r="G272" s="27" t="s">
        <v>90</v>
      </c>
      <c r="H272" s="12" t="s">
        <v>582</v>
      </c>
      <c r="I272" s="12" t="s">
        <v>582</v>
      </c>
      <c r="J272" s="13" t="str">
        <f>IF(B272="ФГТ",VLOOKUP(F272,'[1]Науч.спец-ФГОС-кафедра'!$A$1:$B$52,2,0),VLOOKUP(F272,'[1]ФГОС ВПО-ФГОС ВО'!$A$2:$B$129,2,0))</f>
        <v>Системный анализ, управление и обработка информации, статистика</v>
      </c>
      <c r="K272" s="13"/>
      <c r="L272" s="2">
        <v>2022</v>
      </c>
      <c r="M272" s="14">
        <f t="shared" ca="1" si="27"/>
        <v>3</v>
      </c>
      <c r="N272" s="2" t="str">
        <f>VLOOKUP(P272,[1]Кафедры!$A$2:$E$587,5,0)</f>
        <v>ИЭиАС</v>
      </c>
      <c r="O272" s="2" t="s">
        <v>77</v>
      </c>
      <c r="P272" s="2">
        <v>11</v>
      </c>
      <c r="Q272" s="2" t="str">
        <f>VLOOKUP(P272,[1]Кафедры!$A$2:$D$587,3,0)</f>
        <v>ВТиП</v>
      </c>
      <c r="R272" s="2" t="str">
        <f>VLOOKUP(P272,[1]Кафедры!$A$2:$D$587,4,0)</f>
        <v>Логунова О.С.</v>
      </c>
      <c r="S272" s="15" t="s">
        <v>38</v>
      </c>
      <c r="T272" s="2"/>
      <c r="U272" s="2"/>
      <c r="V272" s="17">
        <v>44805</v>
      </c>
      <c r="W272" s="62" t="s">
        <v>580</v>
      </c>
      <c r="X272" s="17">
        <f t="shared" si="28"/>
        <v>45900</v>
      </c>
      <c r="Y272" s="2" t="str">
        <f>IFERROR(IF(B272="ФГОС ВО",VLOOKUP(E272,'[1]Науч.спец-ФГОС-кафедра'!$G$3:$H$52,2,0),VLOOKUP(F272,'[1]Науч.спец-ФГОС-кафедра'!$A$3:$H$52,8,0)),"")</f>
        <v>Технические</v>
      </c>
      <c r="Z272" s="22">
        <v>1</v>
      </c>
      <c r="AA272" s="12" t="str">
        <f>IF(B272="ФГОС 3++",VLOOKUP(F272,'[1]Справочник ФГОС ВО'!$C$2:$K$126,9,0),"")</f>
        <v/>
      </c>
      <c r="AB272" s="20"/>
      <c r="AC272" s="6" t="str">
        <f>IF(AND(G272="асп",B272="ФГОС ВО"),VLOOKUP(K272,'[1]Науч.спец-ФГОС-кафедра'!$F$2:$S$52,14,0),"")</f>
        <v/>
      </c>
      <c r="AD272" s="14">
        <f t="shared" si="29"/>
        <v>2025</v>
      </c>
      <c r="AE272" s="14"/>
      <c r="AF272" s="14" t="s">
        <v>78</v>
      </c>
    </row>
    <row r="273" spans="1:32" ht="39.6" customHeight="1">
      <c r="A273" s="5" t="str">
        <f t="shared" si="24"/>
        <v>2.4.0</v>
      </c>
      <c r="B273" s="6" t="s">
        <v>569</v>
      </c>
      <c r="C273" s="7" t="str">
        <f t="shared" si="25"/>
        <v/>
      </c>
      <c r="D273" s="8" t="str">
        <f t="shared" si="26"/>
        <v/>
      </c>
      <c r="E273" s="9" t="str">
        <f>IFERROR(VLOOKUP(F273,'[1]ФГОС ВПО-ФГОС ВО'!$A$2:$C$111,3,0),IF(B273="ФГОС ВО",VLOOKUP([1]Группы!K272,'[1]Науч.спец-ФГОС-кафедра'!$F$3:$G$52,2,0),VLOOKUP(J273,'[1]Науч.спец-ФГОС-кафедра'!$B$3:$G$52,6,0)))</f>
        <v>05.09.03
05.09.01</v>
      </c>
      <c r="F273" s="61" t="s">
        <v>583</v>
      </c>
      <c r="G273" s="6" t="s">
        <v>90</v>
      </c>
      <c r="H273" s="6" t="s">
        <v>584</v>
      </c>
      <c r="I273" s="6" t="s">
        <v>584</v>
      </c>
      <c r="J273" s="13" t="str">
        <f>IF(B273="ФГТ",VLOOKUP(F273,'[1]Науч.спец-ФГОС-кафедра'!$A$1:$B$52,2,0),VLOOKUP(F273,'[1]ФГОС ВПО-ФГОС ВО'!$A$2:$B$129,2,0))</f>
        <v>Электротехнические комплексы и системы</v>
      </c>
      <c r="K273" s="54"/>
      <c r="L273" s="2">
        <v>2022</v>
      </c>
      <c r="M273" s="14">
        <f t="shared" ca="1" si="27"/>
        <v>3</v>
      </c>
      <c r="N273" s="2" t="str">
        <f>VLOOKUP(P273,[1]Кафедры!$A$2:$E$587,5,0)</f>
        <v>ИЭиАС</v>
      </c>
      <c r="O273" s="2" t="s">
        <v>77</v>
      </c>
      <c r="P273" s="14">
        <v>71</v>
      </c>
      <c r="Q273" s="2" t="str">
        <f>VLOOKUP(P273,[1]Кафедры!$A$2:$D$587,3,0)</f>
        <v>ЭПП</v>
      </c>
      <c r="R273" s="2" t="str">
        <f>VLOOKUP(P273,[1]Кафедры!$A$2:$D$587,4,0)</f>
        <v>Варганова А.В.</v>
      </c>
      <c r="S273" s="6" t="s">
        <v>38</v>
      </c>
      <c r="T273" s="6"/>
      <c r="U273" s="2"/>
      <c r="V273" s="17">
        <v>44805</v>
      </c>
      <c r="W273" s="1" t="s">
        <v>40</v>
      </c>
      <c r="X273" s="17">
        <f t="shared" si="28"/>
        <v>46265</v>
      </c>
      <c r="Y273" s="2" t="str">
        <f>IFERROR(IF(B273="ФГОС ВО",VLOOKUP(E273,'[1]Науч.спец-ФГОС-кафедра'!$G$3:$H$52,2,0),VLOOKUP(F273,'[1]Науч.спец-ФГОС-кафедра'!$A$3:$H$52,8,0)),"")</f>
        <v>Технические</v>
      </c>
      <c r="Z273" s="18">
        <v>9</v>
      </c>
      <c r="AA273" s="12" t="str">
        <f>IF(B273="ФГОС 3++",VLOOKUP(F273,'[1]Справочник ФГОС ВО'!$C$2:$K$126,9,0),"")</f>
        <v/>
      </c>
      <c r="AB273" s="20"/>
      <c r="AC273" s="6" t="str">
        <f>IF(AND(G273="асп",B273="ФГОС ВО"),VLOOKUP(K273,'[1]Науч.спец-ФГОС-кафедра'!$F$2:$S$52,14,0),"")</f>
        <v/>
      </c>
      <c r="AD273" s="14">
        <f t="shared" si="29"/>
        <v>2026</v>
      </c>
      <c r="AE273" s="14"/>
      <c r="AF273" s="6"/>
    </row>
    <row r="274" spans="1:32" ht="30">
      <c r="A274" s="5" t="str">
        <f t="shared" si="24"/>
        <v>2.4.0</v>
      </c>
      <c r="B274" s="6" t="s">
        <v>569</v>
      </c>
      <c r="C274" s="7" t="str">
        <f t="shared" si="25"/>
        <v/>
      </c>
      <c r="D274" s="8" t="str">
        <f t="shared" si="26"/>
        <v/>
      </c>
      <c r="E274" s="9" t="str">
        <f>IFERROR(VLOOKUP(F274,'[1]ФГОС ВПО-ФГОС ВО'!$A$2:$C$111,3,0),IF(B274="ФГОС ВО",VLOOKUP([1]Группы!K273,'[1]Науч.спец-ФГОС-кафедра'!$F$3:$G$52,2,0),VLOOKUP(J274,'[1]Науч.спец-ФГОС-кафедра'!$B$3:$G$52,6,0)))</f>
        <v>01.04.14
05.14.04</v>
      </c>
      <c r="F274" s="61" t="s">
        <v>585</v>
      </c>
      <c r="G274" s="6" t="s">
        <v>90</v>
      </c>
      <c r="H274" s="6" t="s">
        <v>586</v>
      </c>
      <c r="I274" s="6" t="s">
        <v>586</v>
      </c>
      <c r="J274" s="13" t="str">
        <f>IF(B274="ФГТ",VLOOKUP(F274,'[1]Науч.спец-ФГОС-кафедра'!$A$1:$B$52,2,0),VLOOKUP(F274,'[1]ФГОС ВПО-ФГОС ВО'!$A$2:$B$129,2,0))</f>
        <v>Теоретическая и прикладная теплотехника</v>
      </c>
      <c r="K274" s="54"/>
      <c r="L274" s="2">
        <v>2022</v>
      </c>
      <c r="M274" s="14">
        <f t="shared" ca="1" si="27"/>
        <v>3</v>
      </c>
      <c r="N274" s="2" t="str">
        <f>VLOOKUP(P274,[1]Кафедры!$A$2:$E$587,5,0)</f>
        <v>ИЭиАС</v>
      </c>
      <c r="O274" s="2" t="s">
        <v>77</v>
      </c>
      <c r="P274" s="14">
        <v>59</v>
      </c>
      <c r="Q274" s="2" t="str">
        <f>VLOOKUP(P274,[1]Кафедры!$A$2:$D$587,3,0)</f>
        <v>ТиЭС</v>
      </c>
      <c r="R274" s="2" t="str">
        <f>VLOOKUP(P274,[1]Кафедры!$A$2:$D$587,4,0)</f>
        <v>Нешпоренко Е.Г.</v>
      </c>
      <c r="S274" s="6" t="s">
        <v>38</v>
      </c>
      <c r="T274" s="6"/>
      <c r="U274" s="2"/>
      <c r="V274" s="17">
        <v>44805</v>
      </c>
      <c r="W274" s="1" t="s">
        <v>40</v>
      </c>
      <c r="X274" s="17">
        <f t="shared" si="28"/>
        <v>46265</v>
      </c>
      <c r="Y274" s="2" t="str">
        <f>IFERROR(IF(B274="ФГОС ВО",VLOOKUP(E274,'[1]Науч.спец-ФГОС-кафедра'!$G$3:$H$52,2,0),VLOOKUP(F274,'[1]Науч.спец-ФГОС-кафедра'!$A$3:$H$52,8,0)),"")</f>
        <v>Технические</v>
      </c>
      <c r="Z274" s="18">
        <v>3</v>
      </c>
      <c r="AA274" s="12" t="str">
        <f>IF(B274="ФГОС 3++",VLOOKUP(F274,'[1]Справочник ФГОС ВО'!$C$2:$K$126,9,0),"")</f>
        <v/>
      </c>
      <c r="AB274" s="20"/>
      <c r="AC274" s="6" t="str">
        <f>IF(AND(G274="асп",B274="ФГОС ВО"),VLOOKUP(K274,'[1]Науч.спец-ФГОС-кафедра'!$F$2:$S$52,14,0),"")</f>
        <v/>
      </c>
      <c r="AD274" s="14">
        <f t="shared" si="29"/>
        <v>2026</v>
      </c>
      <c r="AE274" s="14"/>
      <c r="AF274" s="6"/>
    </row>
    <row r="275" spans="1:32" ht="15" customHeight="1">
      <c r="A275" s="5" t="str">
        <f t="shared" si="24"/>
        <v>2.6.0</v>
      </c>
      <c r="B275" s="6" t="s">
        <v>569</v>
      </c>
      <c r="C275" s="7" t="str">
        <f t="shared" si="25"/>
        <v/>
      </c>
      <c r="D275" s="8" t="str">
        <f t="shared" si="26"/>
        <v/>
      </c>
      <c r="E275" s="9" t="str">
        <f>IFERROR(VLOOKUP(F275,'[1]ФГОС ВПО-ФГОС ВО'!$A$2:$C$111,3,0),IF(B275="ФГОС ВО",VLOOKUP([1]Группы!#REF!,'[1]Науч.спец-ФГОС-кафедра'!$F$3:$G$52,2,0),VLOOKUP(J275,'[1]Науч.спец-ФГОС-кафедра'!$B$3:$G$52,6,0)))</f>
        <v>05.16.02
05.16.07</v>
      </c>
      <c r="F275" s="61" t="s">
        <v>587</v>
      </c>
      <c r="G275" s="6" t="s">
        <v>90</v>
      </c>
      <c r="H275" s="6" t="s">
        <v>588</v>
      </c>
      <c r="I275" s="6" t="s">
        <v>588</v>
      </c>
      <c r="J275" s="13" t="str">
        <f>IF(B275="ФГТ",VLOOKUP(F275,'[1]Науч.спец-ФГОС-кафедра'!$A$1:$B$52,2,0),VLOOKUP(F275,'[1]ФГОС ВПО-ФГОС ВО'!$A$2:$B$129,2,0))</f>
        <v>Металлургия черных, цветных и редких металлов</v>
      </c>
      <c r="K275" s="54"/>
      <c r="L275" s="2">
        <v>2022</v>
      </c>
      <c r="M275" s="14">
        <f t="shared" ca="1" si="27"/>
        <v>3</v>
      </c>
      <c r="N275" s="2" t="str">
        <f>VLOOKUP(P275,[1]Кафедры!$A$2:$E$587,5,0)</f>
        <v>ИММиМ</v>
      </c>
      <c r="O275" s="2" t="s">
        <v>137</v>
      </c>
      <c r="P275" s="14">
        <v>64</v>
      </c>
      <c r="Q275" s="2" t="str">
        <f>VLOOKUP(P275,[1]Кафедры!$A$2:$D$587,3,0)</f>
        <v>МиХТ</v>
      </c>
      <c r="R275" s="2" t="str">
        <f>VLOOKUP(P275,[1]Кафедры!$A$2:$D$587,4,0)</f>
        <v>Харченко А.С.</v>
      </c>
      <c r="S275" s="6" t="s">
        <v>38</v>
      </c>
      <c r="T275" s="6"/>
      <c r="U275" s="2"/>
      <c r="V275" s="17">
        <v>44805</v>
      </c>
      <c r="W275" s="1" t="s">
        <v>40</v>
      </c>
      <c r="X275" s="17">
        <f t="shared" si="28"/>
        <v>46265</v>
      </c>
      <c r="Y275" s="2" t="str">
        <f>IFERROR(IF(B275="ФГОС ВО",VLOOKUP(E275,'[1]Науч.спец-ФГОС-кафедра'!$G$3:$H$52,2,0),VLOOKUP(F275,'[1]Науч.спец-ФГОС-кафедра'!$A$3:$H$52,8,0)),"")</f>
        <v>Технические</v>
      </c>
      <c r="Z275" s="18">
        <v>5</v>
      </c>
      <c r="AA275" s="12" t="str">
        <f>IF(B275="ФГОС 3++",VLOOKUP(F275,'[1]Справочник ФГОС ВО'!$C$2:$K$126,9,0),"")</f>
        <v/>
      </c>
      <c r="AB275" s="20"/>
      <c r="AC275" s="6" t="str">
        <f>IF(AND(G275="асп",B275="ФГОС ВО"),VLOOKUP(K275,'[1]Науч.спец-ФГОС-кафедра'!$F$2:$S$52,14,0),"")</f>
        <v/>
      </c>
      <c r="AD275" s="14">
        <f t="shared" si="29"/>
        <v>2026</v>
      </c>
      <c r="AE275" s="14"/>
      <c r="AF275" s="6"/>
    </row>
    <row r="276" spans="1:32" ht="15" customHeight="1">
      <c r="A276" s="5" t="str">
        <f t="shared" si="24"/>
        <v>2.6.0</v>
      </c>
      <c r="B276" s="6" t="s">
        <v>569</v>
      </c>
      <c r="C276" s="7" t="str">
        <f t="shared" si="25"/>
        <v/>
      </c>
      <c r="D276" s="8" t="str">
        <f t="shared" si="26"/>
        <v/>
      </c>
      <c r="E276" s="9" t="str">
        <f>IFERROR(VLOOKUP(F276,'[1]ФГОС ВПО-ФГОС ВО'!$A$2:$C$111,3,0),IF(B276="ФГОС ВО",VLOOKUP([1]Группы!K275,'[1]Науч.спец-ФГОС-кафедра'!$F$3:$G$52,2,0),VLOOKUP(J276,'[1]Науч.спец-ФГОС-кафедра'!$B$3:$G$52,6,0)))</f>
        <v>05.16.05</v>
      </c>
      <c r="F276" s="61" t="s">
        <v>589</v>
      </c>
      <c r="G276" s="6" t="s">
        <v>90</v>
      </c>
      <c r="H276" s="6" t="s">
        <v>590</v>
      </c>
      <c r="I276" s="6" t="s">
        <v>590</v>
      </c>
      <c r="J276" s="13" t="str">
        <f>IF(B276="ФГТ",VLOOKUP(F276,'[1]Науч.спец-ФГОС-кафедра'!$A$1:$B$52,2,0),VLOOKUP(F276,'[1]ФГОС ВПО-ФГОС ВО'!$A$2:$B$129,2,0))</f>
        <v>Обработка металлов давлением</v>
      </c>
      <c r="K276" s="54"/>
      <c r="L276" s="2">
        <v>2022</v>
      </c>
      <c r="M276" s="14">
        <f t="shared" ca="1" si="27"/>
        <v>3</v>
      </c>
      <c r="N276" s="2" t="str">
        <f>VLOOKUP(P276,[1]Кафедры!$A$2:$E$587,5,0)</f>
        <v>ИММиМ</v>
      </c>
      <c r="O276" s="2" t="s">
        <v>137</v>
      </c>
      <c r="P276" s="14">
        <v>28</v>
      </c>
      <c r="Q276" s="2" t="str">
        <f>VLOOKUP(P276,[1]Кафедры!$A$2:$D$587,3,0)</f>
        <v>ТОМ</v>
      </c>
      <c r="R276" s="2" t="str">
        <f>VLOOKUP(P276,[1]Кафедры!$A$2:$D$587,4,0)</f>
        <v>Моллер А.Б.</v>
      </c>
      <c r="S276" s="6" t="s">
        <v>38</v>
      </c>
      <c r="T276" s="6"/>
      <c r="U276" s="2"/>
      <c r="V276" s="17">
        <v>44805</v>
      </c>
      <c r="W276" s="1" t="s">
        <v>40</v>
      </c>
      <c r="X276" s="17">
        <f t="shared" si="28"/>
        <v>46265</v>
      </c>
      <c r="Y276" s="2" t="str">
        <f>IFERROR(IF(B276="ФГОС ВО",VLOOKUP(E276,'[1]Науч.спец-ФГОС-кафедра'!$G$3:$H$52,2,0),VLOOKUP(F276,'[1]Науч.спец-ФГОС-кафедра'!$A$3:$H$52,8,0)),"")</f>
        <v>Технические</v>
      </c>
      <c r="Z276" s="18">
        <v>6</v>
      </c>
      <c r="AA276" s="12" t="str">
        <f>IF(B276="ФГОС 3++",VLOOKUP(F276,'[1]Справочник ФГОС ВО'!$C$2:$K$126,9,0),"")</f>
        <v/>
      </c>
      <c r="AB276" s="20"/>
      <c r="AC276" s="6" t="str">
        <f>IF(AND(G276="асп",B276="ФГОС ВО"),VLOOKUP(K276,'[1]Науч.спец-ФГОС-кафедра'!$F$2:$S$52,14,0),"")</f>
        <v/>
      </c>
      <c r="AD276" s="14">
        <f t="shared" si="29"/>
        <v>2026</v>
      </c>
      <c r="AE276" s="14"/>
      <c r="AF276" s="6"/>
    </row>
    <row r="277" spans="1:32" ht="30">
      <c r="A277" s="5" t="str">
        <f t="shared" si="24"/>
        <v>2.6.0</v>
      </c>
      <c r="B277" s="6" t="s">
        <v>569</v>
      </c>
      <c r="C277" s="7" t="str">
        <f t="shared" si="25"/>
        <v/>
      </c>
      <c r="D277" s="8" t="str">
        <f t="shared" si="26"/>
        <v/>
      </c>
      <c r="E277" s="9" t="str">
        <f>IFERROR(VLOOKUP(F277,'[1]ФГОС ВПО-ФГОС ВО'!$A$2:$C$111,3,0),IF(B277="ФГОС ВО",VLOOKUP([1]Группы!K276,'[1]Науч.спец-ФГОС-кафедра'!$F$3:$G$52,2,0),VLOOKUP(J277,'[1]Науч.спец-ФГОС-кафедра'!$B$3:$G$52,6,0)))</f>
        <v>05.16.04</v>
      </c>
      <c r="F277" s="61" t="s">
        <v>591</v>
      </c>
      <c r="G277" s="6" t="s">
        <v>90</v>
      </c>
      <c r="H277" s="6" t="s">
        <v>592</v>
      </c>
      <c r="I277" s="6" t="s">
        <v>592</v>
      </c>
      <c r="J277" s="13" t="str">
        <f>IF(B277="ФГТ",VLOOKUP(F277,'[1]Науч.спец-ФГОС-кафедра'!$A$1:$B$52,2,0),VLOOKUP(F277,'[1]ФГОС ВПО-ФГОС ВО'!$A$2:$B$129,2,0))</f>
        <v>Литейное производство</v>
      </c>
      <c r="K277" s="54"/>
      <c r="L277" s="2">
        <v>2022</v>
      </c>
      <c r="M277" s="14">
        <f t="shared" ca="1" si="27"/>
        <v>3</v>
      </c>
      <c r="N277" s="2" t="str">
        <f>VLOOKUP(P277,[1]Кафедры!$A$2:$E$587,5,0)</f>
        <v>ИММиМ</v>
      </c>
      <c r="O277" s="2" t="s">
        <v>137</v>
      </c>
      <c r="P277" s="14">
        <v>24</v>
      </c>
      <c r="Q277" s="2" t="str">
        <f>VLOOKUP(P277,[1]Кафедры!$A$2:$D$587,3,0)</f>
        <v>ЛПиМ</v>
      </c>
      <c r="R277" s="2" t="str">
        <f>VLOOKUP(P277,[1]Кафедры!$A$2:$D$587,4,0)</f>
        <v>Феоктистов Н.А.</v>
      </c>
      <c r="S277" s="6" t="s">
        <v>38</v>
      </c>
      <c r="T277" s="6"/>
      <c r="U277" s="2"/>
      <c r="V277" s="17">
        <v>44805</v>
      </c>
      <c r="W277" s="1" t="s">
        <v>40</v>
      </c>
      <c r="X277" s="17">
        <f t="shared" si="28"/>
        <v>46265</v>
      </c>
      <c r="Y277" s="2" t="str">
        <f>IFERROR(IF(B277="ФГОС ВО",VLOOKUP(E277,'[1]Науч.спец-ФГОС-кафедра'!$G$3:$H$52,2,0),VLOOKUP(F277,'[1]Науч.спец-ФГОС-кафедра'!$A$3:$H$52,8,0)),"")</f>
        <v>Технические</v>
      </c>
      <c r="Z277" s="18">
        <v>2</v>
      </c>
      <c r="AA277" s="12" t="str">
        <f>IF(B277="ФГОС 3++",VLOOKUP(F277,'[1]Справочник ФГОС ВО'!$C$2:$K$126,9,0),"")</f>
        <v/>
      </c>
      <c r="AB277" s="20"/>
      <c r="AC277" s="6" t="str">
        <f>IF(AND(G277="асп",B277="ФГОС ВО"),VLOOKUP(K277,'[1]Науч.спец-ФГОС-кафедра'!$F$2:$S$52,14,0),"")</f>
        <v/>
      </c>
      <c r="AD277" s="14">
        <f t="shared" si="29"/>
        <v>2026</v>
      </c>
      <c r="AE277" s="14"/>
      <c r="AF277" s="6"/>
    </row>
    <row r="278" spans="1:32" ht="30">
      <c r="A278" s="5" t="str">
        <f t="shared" si="24"/>
        <v>2.6.0</v>
      </c>
      <c r="B278" s="6" t="s">
        <v>569</v>
      </c>
      <c r="C278" s="7" t="str">
        <f t="shared" si="25"/>
        <v/>
      </c>
      <c r="D278" s="8" t="str">
        <f t="shared" si="26"/>
        <v/>
      </c>
      <c r="E278" s="9" t="str">
        <f>IFERROR(VLOOKUP(F278,'[1]ФГОС ВПО-ФГОС ВО'!$A$2:$C$111,3,0),IF(B278="ФГОС ВО",VLOOKUP([1]Группы!K277,'[1]Науч.спец-ФГОС-кафедра'!$F$3:$G$52,2,0),VLOOKUP(J278,'[1]Науч.спец-ФГОС-кафедра'!$B$3:$G$52,6,0)))</f>
        <v>05.16.01</v>
      </c>
      <c r="F278" s="61" t="s">
        <v>593</v>
      </c>
      <c r="G278" s="6" t="s">
        <v>90</v>
      </c>
      <c r="H278" s="6" t="s">
        <v>594</v>
      </c>
      <c r="I278" s="6" t="s">
        <v>594</v>
      </c>
      <c r="J278" s="13" t="str">
        <f>IF(B278="ФГТ",VLOOKUP(F278,'[1]Науч.спец-ФГОС-кафедра'!$A$1:$B$52,2,0),VLOOKUP(F278,'[1]ФГОС ВПО-ФГОС ВО'!$A$2:$B$129,2,0))</f>
        <v>Металловедение и термическая обработка металлов и сплавов</v>
      </c>
      <c r="K278" s="54"/>
      <c r="L278" s="2">
        <v>2022</v>
      </c>
      <c r="M278" s="14">
        <f t="shared" ca="1" si="27"/>
        <v>3</v>
      </c>
      <c r="N278" s="2" t="str">
        <f>VLOOKUP(P278,[1]Кафедры!$A$2:$E$587,5,0)</f>
        <v>ИММиМ</v>
      </c>
      <c r="O278" s="2" t="s">
        <v>137</v>
      </c>
      <c r="P278" s="14">
        <v>24</v>
      </c>
      <c r="Q278" s="2" t="str">
        <f>VLOOKUP(P278,[1]Кафедры!$A$2:$D$587,3,0)</f>
        <v>ЛПиМ</v>
      </c>
      <c r="R278" s="2" t="str">
        <f>VLOOKUP(P278,[1]Кафедры!$A$2:$D$587,4,0)</f>
        <v>Феоктистов Н.А.</v>
      </c>
      <c r="S278" s="6" t="s">
        <v>38</v>
      </c>
      <c r="T278" s="6"/>
      <c r="U278" s="2"/>
      <c r="V278" s="17">
        <v>44805</v>
      </c>
      <c r="W278" s="1" t="s">
        <v>40</v>
      </c>
      <c r="X278" s="17">
        <f t="shared" si="28"/>
        <v>46265</v>
      </c>
      <c r="Y278" s="2" t="str">
        <f>IFERROR(IF(B278="ФГОС ВО",VLOOKUP(E278,'[1]Науч.спец-ФГОС-кафедра'!$G$3:$H$52,2,0),VLOOKUP(F278,'[1]Науч.спец-ФГОС-кафедра'!$A$3:$H$52,8,0)),"")</f>
        <v>Технические</v>
      </c>
      <c r="Z278" s="18">
        <v>1</v>
      </c>
      <c r="AA278" s="12" t="str">
        <f>IF(B278="ФГОС 3++",VLOOKUP(F278,'[1]Справочник ФГОС ВО'!$C$2:$K$126,9,0),"")</f>
        <v/>
      </c>
      <c r="AB278" s="20"/>
      <c r="AC278" s="6" t="str">
        <f>IF(AND(G278="асп",B278="ФГОС ВО"),VLOOKUP(K278,'[1]Науч.спец-ФГОС-кафедра'!$F$2:$S$52,14,0),"")</f>
        <v/>
      </c>
      <c r="AD278" s="14">
        <f t="shared" si="29"/>
        <v>2026</v>
      </c>
      <c r="AE278" s="14"/>
      <c r="AF278" s="6"/>
    </row>
    <row r="279" spans="1:32" ht="45">
      <c r="A279" s="5" t="str">
        <f t="shared" si="24"/>
        <v>2.8.0</v>
      </c>
      <c r="B279" s="6" t="s">
        <v>569</v>
      </c>
      <c r="C279" s="7" t="str">
        <f t="shared" si="25"/>
        <v/>
      </c>
      <c r="D279" s="8" t="str">
        <f t="shared" si="26"/>
        <v/>
      </c>
      <c r="E279" s="9" t="str">
        <f>IFERROR(VLOOKUP(F279,'[1]ФГОС ВПО-ФГОС ВО'!$A$2:$C$111,3,0),IF(B279="ФГОС ВО",VLOOKUP([1]Группы!K283,'[1]Науч.спец-ФГОС-кафедра'!$F$3:$G$52,2,0),VLOOKUP(J279,'[1]Науч.спец-ФГОС-кафедра'!$B$3:$G$52,6,0)))</f>
        <v>25.00.22
25.00.18
05.05.06</v>
      </c>
      <c r="F279" s="61" t="s">
        <v>595</v>
      </c>
      <c r="G279" s="6" t="s">
        <v>90</v>
      </c>
      <c r="H279" s="6" t="s">
        <v>596</v>
      </c>
      <c r="I279" s="6" t="s">
        <v>596</v>
      </c>
      <c r="J279" s="13" t="str">
        <f>IF(B279="ФГТ",VLOOKUP(F279,'[1]Науч.спец-ФГОС-кафедра'!$A$1:$B$52,2,0),VLOOKUP(F279,'[1]ФГОС ВПО-ФГОС ВО'!$A$2:$B$129,2,0))</f>
        <v>Геотехнология, горные машины</v>
      </c>
      <c r="K279" s="54"/>
      <c r="L279" s="14">
        <v>2022</v>
      </c>
      <c r="M279" s="14">
        <f t="shared" ca="1" si="27"/>
        <v>3</v>
      </c>
      <c r="N279" s="2" t="str">
        <f>VLOOKUP(P279,[1]Кафедры!$A$2:$E$587,5,0)</f>
        <v>ИГДиТ</v>
      </c>
      <c r="O279" s="2" t="s">
        <v>183</v>
      </c>
      <c r="P279" s="14">
        <v>34</v>
      </c>
      <c r="Q279" s="2" t="str">
        <f>VLOOKUP(P279,[1]Кафедры!$A$2:$D$587,3,0)</f>
        <v>РМПИ</v>
      </c>
      <c r="R279" s="2" t="str">
        <f>VLOOKUP(P279,[1]Кафедры!$A$2:$D$587,4,0)</f>
        <v>Гавришев С.Е.</v>
      </c>
      <c r="S279" s="6" t="s">
        <v>38</v>
      </c>
      <c r="T279" s="6"/>
      <c r="U279" s="2"/>
      <c r="V279" s="17">
        <v>44805</v>
      </c>
      <c r="W279" s="1" t="s">
        <v>40</v>
      </c>
      <c r="X279" s="17">
        <f t="shared" si="28"/>
        <v>46265</v>
      </c>
      <c r="Y279" s="2" t="str">
        <f>IFERROR(IF(B279="ФГОС ВО",VLOOKUP(E279,'[1]Науч.спец-ФГОС-кафедра'!$G$3:$H$52,2,0),VLOOKUP(F279,'[1]Науч.спец-ФГОС-кафедра'!$A$3:$H$52,8,0)),"")</f>
        <v>Технические</v>
      </c>
      <c r="Z279" s="18">
        <v>2</v>
      </c>
      <c r="AA279" s="12" t="str">
        <f>IF(B279="ФГОС 3++",VLOOKUP(F279,'[1]Справочник ФГОС ВО'!$C$2:$K$126,9,0),"")</f>
        <v/>
      </c>
      <c r="AB279" s="20"/>
      <c r="AC279" s="6" t="str">
        <f>IF(AND(G279="асп",B279="ФГОС ВО"),VLOOKUP(K279,'[1]Науч.спец-ФГОС-кафедра'!$F$2:$S$52,14,0),"")</f>
        <v/>
      </c>
      <c r="AD279" s="14">
        <f t="shared" si="29"/>
        <v>2026</v>
      </c>
      <c r="AE279" s="14"/>
      <c r="AF279" s="6"/>
    </row>
    <row r="280" spans="1:32" ht="30">
      <c r="A280" s="5" t="str">
        <f t="shared" si="24"/>
        <v>2.8.0</v>
      </c>
      <c r="B280" s="6" t="s">
        <v>569</v>
      </c>
      <c r="C280" s="7" t="str">
        <f t="shared" si="25"/>
        <v/>
      </c>
      <c r="D280" s="8" t="str">
        <f t="shared" si="26"/>
        <v/>
      </c>
      <c r="E280" s="9" t="str">
        <f>IFERROR(VLOOKUP(F280,'[1]ФГОС ВПО-ФГОС ВО'!$A$2:$C$111,3,0),IF(B280="ФГОС ВО",VLOOKUP([1]Группы!#REF!,'[1]Науч.спец-ФГОС-кафедра'!$F$3:$G$52,2,0),VLOOKUP(J280,'[1]Науч.спец-ФГОС-кафедра'!$B$3:$G$52,6,0)))</f>
        <v>25.00.21</v>
      </c>
      <c r="F280" s="61" t="s">
        <v>597</v>
      </c>
      <c r="G280" s="6" t="s">
        <v>90</v>
      </c>
      <c r="H280" s="6" t="s">
        <v>598</v>
      </c>
      <c r="I280" s="6" t="s">
        <v>598</v>
      </c>
      <c r="J280" s="13" t="str">
        <f>IF(B280="ФГТ",VLOOKUP(F280,'[1]Науч.спец-ФГОС-кафедра'!$A$1:$B$52,2,0),VLOOKUP(F280,'[1]ФГОС ВПО-ФГОС ВО'!$A$2:$B$129,2,0))</f>
        <v>Теоретические основы проектирования горнотехнических систем</v>
      </c>
      <c r="K280" s="54"/>
      <c r="L280" s="14">
        <v>2022</v>
      </c>
      <c r="M280" s="14">
        <f t="shared" ca="1" si="27"/>
        <v>3</v>
      </c>
      <c r="N280" s="2" t="str">
        <f>VLOOKUP(P280,[1]Кафедры!$A$2:$E$587,5,0)</f>
        <v>ИГДиТ</v>
      </c>
      <c r="O280" s="2" t="s">
        <v>183</v>
      </c>
      <c r="P280" s="14">
        <v>34</v>
      </c>
      <c r="Q280" s="2" t="str">
        <f>VLOOKUP(P280,[1]Кафедры!$A$2:$D$587,3,0)</f>
        <v>РМПИ</v>
      </c>
      <c r="R280" s="2" t="str">
        <f>VLOOKUP(P280,[1]Кафедры!$A$2:$D$587,4,0)</f>
        <v>Гавришев С.Е.</v>
      </c>
      <c r="S280" s="6" t="s">
        <v>38</v>
      </c>
      <c r="T280" s="6"/>
      <c r="U280" s="2"/>
      <c r="V280" s="17">
        <v>44805</v>
      </c>
      <c r="W280" s="1" t="s">
        <v>40</v>
      </c>
      <c r="X280" s="17">
        <f t="shared" si="28"/>
        <v>46265</v>
      </c>
      <c r="Y280" s="2" t="str">
        <f>IFERROR(IF(B280="ФГОС ВО",VLOOKUP(E280,'[1]Науч.спец-ФГОС-кафедра'!$G$3:$H$52,2,0),VLOOKUP(F280,'[1]Науч.спец-ФГОС-кафедра'!$A$3:$H$52,8,0)),"")</f>
        <v>Технические</v>
      </c>
      <c r="Z280" s="18">
        <v>1</v>
      </c>
      <c r="AA280" s="12" t="str">
        <f>IF(B280="ФГОС 3++",VLOOKUP(F280,'[1]Справочник ФГОС ВО'!$C$2:$K$126,9,0),"")</f>
        <v/>
      </c>
      <c r="AB280" s="20"/>
      <c r="AC280" s="6" t="str">
        <f>IF(AND(G280="асп",B280="ФГОС ВО"),VLOOKUP(K280,'[1]Науч.спец-ФГОС-кафедра'!$F$2:$S$52,14,0),"")</f>
        <v/>
      </c>
      <c r="AD280" s="14">
        <f t="shared" si="29"/>
        <v>2026</v>
      </c>
      <c r="AE280" s="14"/>
      <c r="AF280" s="6"/>
    </row>
    <row r="281" spans="1:32" ht="75">
      <c r="A281" s="5" t="str">
        <f t="shared" si="24"/>
        <v>2.9.0</v>
      </c>
      <c r="B281" s="6" t="s">
        <v>569</v>
      </c>
      <c r="C281" s="7" t="str">
        <f t="shared" si="25"/>
        <v/>
      </c>
      <c r="D281" s="8" t="str">
        <f t="shared" si="26"/>
        <v/>
      </c>
      <c r="E281" s="9" t="str">
        <f>IFERROR(VLOOKUP(F281,'[1]ФГОС ВПО-ФГОС ВО'!$A$2:$C$111,3,0),IF(B281="ФГОС ВО",VLOOKUP([1]Группы!K278,'[1]Науч.спец-ФГОС-кафедра'!$F$3:$G$52,2,0),VLOOKUP(J281,'[1]Науч.спец-ФГОС-кафедра'!$B$3:$G$52,6,0)))</f>
        <v>05.22.01
05.02.22
05.22.10
05.22.14
05.22.19</v>
      </c>
      <c r="F281" s="61" t="s">
        <v>599</v>
      </c>
      <c r="G281" s="6" t="s">
        <v>90</v>
      </c>
      <c r="H281" s="32" t="s">
        <v>600</v>
      </c>
      <c r="I281" s="32" t="s">
        <v>600</v>
      </c>
      <c r="J281" s="13" t="str">
        <f>IF(B281="ФГТ",VLOOKUP(F281,'[1]Науч.спец-ФГОС-кафедра'!$A$1:$B$52,2,0),VLOOKUP(F281,'[1]ФГОС ВПО-ФГОС ВО'!$A$2:$B$129,2,0))</f>
        <v>Транспортные и транспортно-технологические системы страны, ее регионов и городов, организация производства на транспорте</v>
      </c>
      <c r="K281" s="54"/>
      <c r="L281" s="2">
        <v>2022</v>
      </c>
      <c r="M281" s="14">
        <f t="shared" ca="1" si="27"/>
        <v>3</v>
      </c>
      <c r="N281" s="2" t="str">
        <f>VLOOKUP(P281,[1]Кафедры!$A$2:$E$587,5,0)</f>
        <v>ИГДиТ</v>
      </c>
      <c r="O281" s="2" t="s">
        <v>183</v>
      </c>
      <c r="P281" s="14">
        <v>44</v>
      </c>
      <c r="Q281" s="2" t="str">
        <f>VLOOKUP(P281,[1]Кафедры!$A$2:$D$587,3,0)</f>
        <v>ЛиУТС</v>
      </c>
      <c r="R281" s="2" t="str">
        <f>VLOOKUP(P281,[1]Кафедры!$A$2:$D$587,4,0)</f>
        <v>Фридрихсон О.В.</v>
      </c>
      <c r="S281" s="6" t="s">
        <v>38</v>
      </c>
      <c r="T281" s="6"/>
      <c r="U281" s="2"/>
      <c r="V281" s="17">
        <v>44805</v>
      </c>
      <c r="W281" s="1" t="s">
        <v>40</v>
      </c>
      <c r="X281" s="17">
        <f t="shared" si="28"/>
        <v>46265</v>
      </c>
      <c r="Y281" s="2" t="str">
        <f>IFERROR(IF(B281="ФГОС ВО",VLOOKUP(E281,'[1]Науч.спец-ФГОС-кафедра'!$G$3:$H$52,2,0),VLOOKUP(F281,'[1]Науч.спец-ФГОС-кафедра'!$A$3:$H$52,8,0)),"")</f>
        <v>Технические</v>
      </c>
      <c r="Z281" s="18">
        <v>10</v>
      </c>
      <c r="AA281" s="12" t="str">
        <f>IF(B281="ФГОС 3++",VLOOKUP(F281,'[1]Справочник ФГОС ВО'!$C$2:$K$126,9,0),"")</f>
        <v/>
      </c>
      <c r="AB281" s="20"/>
      <c r="AC281" s="6" t="str">
        <f>IF(AND(G281="асп",B281="ФГОС ВО"),VLOOKUP(K281,'[1]Науч.спец-ФГОС-кафедра'!$F$2:$S$52,14,0),"")</f>
        <v/>
      </c>
      <c r="AD281" s="14">
        <f t="shared" si="29"/>
        <v>2026</v>
      </c>
      <c r="AE281" s="14"/>
      <c r="AF281" s="6"/>
    </row>
    <row r="282" spans="1:32" ht="30">
      <c r="A282" s="5" t="str">
        <f t="shared" si="24"/>
        <v>5.2.0</v>
      </c>
      <c r="B282" s="6" t="s">
        <v>569</v>
      </c>
      <c r="C282" s="7" t="str">
        <f t="shared" si="25"/>
        <v/>
      </c>
      <c r="D282" s="8" t="str">
        <f t="shared" si="26"/>
        <v/>
      </c>
      <c r="E282" s="9" t="str">
        <f>IFERROR(VLOOKUP(F282,'[1]ФГОС ВПО-ФГОС ВО'!$A$2:$C$111,3,0),IF(B282="ФГОС ВО",VLOOKUP([1]Группы!K279,'[1]Науч.спец-ФГОС-кафедра'!$F$3:$G$52,2,0),VLOOKUP(J282,'[1]Науч.спец-ФГОС-кафедра'!$B$3:$G$52,6,0)))</f>
        <v>08.00.05
08.00.12</v>
      </c>
      <c r="F282" s="61" t="s">
        <v>601</v>
      </c>
      <c r="G282" s="11" t="s">
        <v>90</v>
      </c>
      <c r="H282" s="6" t="s">
        <v>602</v>
      </c>
      <c r="I282" s="6" t="s">
        <v>602</v>
      </c>
      <c r="J282" s="13" t="str">
        <f>IF(B282="ФГТ",VLOOKUP(F282,'[1]Науч.спец-ФГОС-кафедра'!$A$1:$B$52,2,0),VLOOKUP(F282,'[1]ФГОС ВПО-ФГОС ВО'!$A$2:$B$129,2,0))</f>
        <v>Региональная и отраслевая экономика</v>
      </c>
      <c r="K282" s="54"/>
      <c r="L282" s="2">
        <v>2022</v>
      </c>
      <c r="M282" s="14">
        <f t="shared" ca="1" si="27"/>
        <v>3</v>
      </c>
      <c r="N282" s="2" t="str">
        <f>VLOOKUP(P282,[1]Кафедры!$A$2:$E$587,5,0)</f>
        <v>ИЭиУ</v>
      </c>
      <c r="O282" s="2" t="s">
        <v>289</v>
      </c>
      <c r="P282" s="14">
        <v>69</v>
      </c>
      <c r="Q282" s="2" t="str">
        <f>VLOOKUP(P282,[1]Кафедры!$A$2:$D$587,3,0)</f>
        <v>Экономики</v>
      </c>
      <c r="R282" s="2" t="str">
        <f>VLOOKUP(P282,[1]Кафедры!$A$2:$D$587,4,0)</f>
        <v>Васильева А.Г.</v>
      </c>
      <c r="S282" s="6" t="s">
        <v>38</v>
      </c>
      <c r="T282" s="6"/>
      <c r="U282" s="2"/>
      <c r="V282" s="17">
        <v>44805</v>
      </c>
      <c r="W282" s="1" t="s">
        <v>580</v>
      </c>
      <c r="X282" s="17">
        <f t="shared" si="28"/>
        <v>45900</v>
      </c>
      <c r="Y282" s="2" t="str">
        <f>IFERROR(IF(B282="ФГОС ВО",VLOOKUP(E282,'[1]Науч.спец-ФГОС-кафедра'!$G$3:$H$52,2,0),VLOOKUP(F282,'[1]Науч.спец-ФГОС-кафедра'!$A$3:$H$52,8,0)),"")</f>
        <v>Экономические</v>
      </c>
      <c r="Z282" s="18">
        <v>4</v>
      </c>
      <c r="AA282" s="12" t="str">
        <f>IF(B282="ФГОС 3++",VLOOKUP(F282,'[1]Справочник ФГОС ВО'!$C$2:$K$126,9,0),"")</f>
        <v/>
      </c>
      <c r="AB282" s="20"/>
      <c r="AC282" s="6" t="str">
        <f>IF(AND(G282="асп",B282="ФГОС ВО"),VLOOKUP(K282,'[1]Науч.спец-ФГОС-кафедра'!$F$2:$S$52,14,0),"")</f>
        <v/>
      </c>
      <c r="AD282" s="14">
        <f t="shared" si="29"/>
        <v>2025</v>
      </c>
      <c r="AE282" s="14"/>
      <c r="AF282" s="6"/>
    </row>
    <row r="283" spans="1:32" ht="30" customHeight="1">
      <c r="A283" s="5" t="str">
        <f t="shared" si="24"/>
        <v>5.6.0</v>
      </c>
      <c r="B283" s="6" t="s">
        <v>569</v>
      </c>
      <c r="C283" s="7" t="str">
        <f t="shared" si="25"/>
        <v/>
      </c>
      <c r="D283" s="8" t="str">
        <f t="shared" si="26"/>
        <v/>
      </c>
      <c r="E283" s="9" t="str">
        <f>IFERROR(VLOOKUP(F283,'[1]ФГОС ВПО-ФГОС ВО'!$A$2:$C$111,3,0),IF(B283="ФГОС ВО",VLOOKUP([1]Группы!K281,'[1]Науч.спец-ФГОС-кафедра'!$F$3:$G$52,2,0),VLOOKUP(J283,'[1]Науч.спец-ФГОС-кафедра'!$B$3:$G$52,6,0)))</f>
        <v>07.00.02</v>
      </c>
      <c r="F283" s="61" t="s">
        <v>603</v>
      </c>
      <c r="G283" s="11" t="s">
        <v>90</v>
      </c>
      <c r="H283" s="12" t="s">
        <v>604</v>
      </c>
      <c r="I283" s="12" t="s">
        <v>604</v>
      </c>
      <c r="J283" s="13" t="str">
        <f>IF(B283="ФГТ",VLOOKUP(F283,'[1]Науч.спец-ФГОС-кафедра'!$A$1:$B$52,2,0),VLOOKUP(F283,'[1]ФГОС ВПО-ФГОС ВО'!$A$2:$B$129,2,0))</f>
        <v>Отечественная история</v>
      </c>
      <c r="K283" s="13"/>
      <c r="L283" s="2">
        <v>2022</v>
      </c>
      <c r="M283" s="14">
        <f t="shared" ca="1" si="27"/>
        <v>3</v>
      </c>
      <c r="N283" s="2" t="str">
        <f>VLOOKUP(P283,[1]Кафедры!$A$2:$E$587,5,0)</f>
        <v>ИГО</v>
      </c>
      <c r="O283" s="2" t="s">
        <v>282</v>
      </c>
      <c r="P283" s="2">
        <v>22</v>
      </c>
      <c r="Q283" s="2" t="str">
        <f>VLOOKUP(P283,[1]Кафедры!$A$2:$D$587,3,0)</f>
        <v>ВИ</v>
      </c>
      <c r="R283" s="2" t="str">
        <f>VLOOKUP(P283,[1]Кафедры!$A$2:$D$587,4,0)</f>
        <v>Иванов А.Г.</v>
      </c>
      <c r="S283" s="15" t="s">
        <v>38</v>
      </c>
      <c r="T283" s="2"/>
      <c r="U283" s="2"/>
      <c r="V283" s="17">
        <v>44805</v>
      </c>
      <c r="W283" s="1" t="s">
        <v>580</v>
      </c>
      <c r="X283" s="17">
        <f t="shared" si="28"/>
        <v>45900</v>
      </c>
      <c r="Y283" s="2" t="str">
        <f>IFERROR(IF(B283="ФГОС ВО",VLOOKUP(E283,'[1]Науч.спец-ФГОС-кафедра'!$G$3:$H$52,2,0),VLOOKUP(F283,'[1]Науч.спец-ФГОС-кафедра'!$A$3:$H$52,8,0)),"")</f>
        <v>Исторические</v>
      </c>
      <c r="Z283" s="18">
        <v>1</v>
      </c>
      <c r="AA283" s="12" t="str">
        <f>IF(B283="ФГОС 3++",VLOOKUP(F283,'[1]Справочник ФГОС ВО'!$C$2:$K$126,9,0),"")</f>
        <v/>
      </c>
      <c r="AB283" s="20"/>
      <c r="AC283" s="6" t="str">
        <f>IF(AND(G283="асп",B283="ФГОС ВО"),VLOOKUP(K283,'[1]Науч.спец-ФГОС-кафедра'!$F$2:$S$52,14,0),"")</f>
        <v/>
      </c>
      <c r="AD283" s="14">
        <f t="shared" si="29"/>
        <v>2025</v>
      </c>
      <c r="AE283" s="14"/>
      <c r="AF283" s="6"/>
    </row>
    <row r="284" spans="1:32" ht="30">
      <c r="A284" s="5" t="str">
        <f t="shared" si="24"/>
        <v>5.8.0</v>
      </c>
      <c r="B284" s="6" t="s">
        <v>569</v>
      </c>
      <c r="C284" s="7" t="str">
        <f t="shared" si="25"/>
        <v/>
      </c>
      <c r="D284" s="8" t="str">
        <f t="shared" si="26"/>
        <v/>
      </c>
      <c r="E284" s="9" t="str">
        <f>IFERROR(VLOOKUP(F284,'[1]ФГОС ВПО-ФГОС ВО'!$A$2:$C$111,3,0),IF(B284="ФГОС ВО",VLOOKUP([1]Группы!K280,'[1]Науч.спец-ФГОС-кафедра'!$F$3:$G$52,2,0),VLOOKUP(J284,'[1]Науч.спец-ФГОС-кафедра'!$B$3:$G$52,6,0)))</f>
        <v>13.00.08</v>
      </c>
      <c r="F284" s="61" t="s">
        <v>605</v>
      </c>
      <c r="G284" s="11" t="s">
        <v>90</v>
      </c>
      <c r="H284" s="12" t="s">
        <v>606</v>
      </c>
      <c r="I284" s="12" t="s">
        <v>606</v>
      </c>
      <c r="J284" s="13" t="str">
        <f>IF(B284="ФГТ",VLOOKUP(F284,'[1]Науч.спец-ФГОС-кафедра'!$A$1:$B$52,2,0),VLOOKUP(F284,'[1]ФГОС ВПО-ФГОС ВО'!$A$2:$B$129,2,0))</f>
        <v>Методология и технология профессионального образования</v>
      </c>
      <c r="K284" s="13"/>
      <c r="L284" s="2">
        <v>2022</v>
      </c>
      <c r="M284" s="14">
        <f t="shared" ca="1" si="27"/>
        <v>3</v>
      </c>
      <c r="N284" s="2" t="str">
        <f>VLOOKUP(P284,[1]Кафедры!$A$2:$E$587,5,0)</f>
        <v>ИГО</v>
      </c>
      <c r="O284" s="2" t="s">
        <v>282</v>
      </c>
      <c r="P284" s="2">
        <v>35</v>
      </c>
      <c r="Q284" s="2" t="str">
        <f>VLOOKUP(P284,[1]Кафедры!$A$2:$D$587,3,0)</f>
        <v>ПОиД</v>
      </c>
      <c r="R284" s="2" t="str">
        <f>VLOOKUP(P284,[1]Кафедры!$A$2:$D$587,4,0)</f>
        <v>Великанова С.С.</v>
      </c>
      <c r="S284" s="15" t="s">
        <v>38</v>
      </c>
      <c r="T284" s="2"/>
      <c r="U284" s="2"/>
      <c r="V284" s="17">
        <v>44805</v>
      </c>
      <c r="W284" s="1" t="s">
        <v>580</v>
      </c>
      <c r="X284" s="17">
        <f t="shared" si="28"/>
        <v>45900</v>
      </c>
      <c r="Y284" s="2" t="str">
        <f>IFERROR(IF(B284="ФГОС ВО",VLOOKUP(E284,'[1]Науч.спец-ФГОС-кафедра'!$G$3:$H$52,2,0),VLOOKUP(F284,'[1]Науч.спец-ФГОС-кафедра'!$A$3:$H$52,8,0)),"")</f>
        <v>Педагогические</v>
      </c>
      <c r="Z284" s="18">
        <v>2</v>
      </c>
      <c r="AA284" s="12" t="str">
        <f>IF(B284="ФГОС 3++",VLOOKUP(F284,'[1]Справочник ФГОС ВО'!$C$2:$K$126,9,0),"")</f>
        <v/>
      </c>
      <c r="AB284" s="20"/>
      <c r="AC284" s="6" t="str">
        <f>IF(AND(G284="асп",B284="ФГОС ВО"),VLOOKUP(K284,'[1]Науч.спец-ФГОС-кафедра'!$F$2:$S$52,14,0),"")</f>
        <v/>
      </c>
      <c r="AD284" s="14">
        <f t="shared" si="29"/>
        <v>2025</v>
      </c>
      <c r="AE284" s="14"/>
      <c r="AF284" s="6"/>
    </row>
    <row r="285" spans="1:32" ht="25.5">
      <c r="A285" s="5" t="str">
        <f t="shared" si="24"/>
        <v>22.00.00</v>
      </c>
      <c r="B285" s="6" t="s">
        <v>32</v>
      </c>
      <c r="C285" s="7" t="str">
        <f t="shared" si="25"/>
        <v/>
      </c>
      <c r="D285" s="8" t="str">
        <f t="shared" si="26"/>
        <v/>
      </c>
      <c r="E285" s="9" t="str">
        <f>IFERROR(VLOOKUP(F285,'[1]ФГОС ВПО-ФГОС ВО'!$A$2:$C$111,3,0),IF(B285="ФГОС ВО",VLOOKUP([1]Группы!#REF!,'[1]Науч.спец-ФГОС-кафедра'!$F$3:$G$52,2,0),VLOOKUP(J285,'[1]Науч.спец-ФГОС-кафедра'!$B$3:$G$52,6,0)))</f>
        <v>150400</v>
      </c>
      <c r="F285" s="6" t="s">
        <v>214</v>
      </c>
      <c r="G285" s="6" t="s">
        <v>34</v>
      </c>
      <c r="H285" s="32" t="s">
        <v>607</v>
      </c>
      <c r="I285" s="32" t="s">
        <v>607</v>
      </c>
      <c r="J285" s="13" t="str">
        <f>IF(B285="ФГТ",VLOOKUP(F285,'[1]Науч.спец-ФГОС-кафедра'!$A$1:$B$52,2,0),VLOOKUP(F285,'[1]ФГОС ВПО-ФГОС ВО'!$A$2:$B$129,2,0))</f>
        <v>Металлургия</v>
      </c>
      <c r="K285" s="53" t="s">
        <v>608</v>
      </c>
      <c r="L285" s="2">
        <v>2022</v>
      </c>
      <c r="M285" s="14">
        <f t="shared" ca="1" si="27"/>
        <v>3</v>
      </c>
      <c r="N285" s="2" t="str">
        <f>VLOOKUP(P285,[1]Кафедры!$A$2:$E$587,5,0)</f>
        <v>ИММиМ</v>
      </c>
      <c r="O285" s="2" t="s">
        <v>137</v>
      </c>
      <c r="P285" s="14">
        <v>112</v>
      </c>
      <c r="Q285" s="2" t="str">
        <f>VLOOKUP(P285,[1]Кафедры!$A$2:$D$587,3,0)</f>
        <v>ИУМиИТ</v>
      </c>
      <c r="R285" s="2" t="str">
        <f>VLOOKUP(P285,[1]Кафедры!$A$2:$D$587,4,0)</f>
        <v>Гулин А.Е.</v>
      </c>
      <c r="S285" s="6" t="s">
        <v>38</v>
      </c>
      <c r="T285" s="6" t="s">
        <v>609</v>
      </c>
      <c r="U285" s="1"/>
      <c r="V285" s="17">
        <v>44805</v>
      </c>
      <c r="W285" s="2" t="s">
        <v>40</v>
      </c>
      <c r="X285" s="17">
        <f t="shared" si="28"/>
        <v>46265</v>
      </c>
      <c r="Y285" s="2" t="str">
        <f>IFERROR(IF(B285="ФГОС ВО",VLOOKUP(E285,'[1]Науч.спец-ФГОС-кафедра'!$G$3:$H$52,2,0),VLOOKUP(F285,'[1]Науч.спец-ФГОС-кафедра'!$A$3:$H$52,8,0)),"")</f>
        <v/>
      </c>
      <c r="Z285" s="18">
        <v>8</v>
      </c>
      <c r="AA285" s="12" t="str">
        <f>IF(B285="ФГОС 3++",VLOOKUP(F285,'[1]Справочник ФГОС ВО'!$C$2:$K$126,9,0),"")</f>
        <v>Добавлена</v>
      </c>
      <c r="AB285" s="40"/>
      <c r="AC285" s="6" t="str">
        <f>IF(AND(G285="асп",B285="ФГОС ВО"),VLOOKUP(K285,'[1]Науч.спец-ФГОС-кафедра'!$F$2:$S$52,14,0),"")</f>
        <v/>
      </c>
      <c r="AD285" s="14">
        <f t="shared" si="29"/>
        <v>2026</v>
      </c>
      <c r="AE285" s="14" t="s">
        <v>78</v>
      </c>
      <c r="AF285" s="6"/>
    </row>
    <row r="286" spans="1:32" customFormat="1" ht="25.5">
      <c r="A286" s="5" t="str">
        <f t="shared" si="24"/>
        <v>13.00.00</v>
      </c>
      <c r="B286" s="6" t="s">
        <v>32</v>
      </c>
      <c r="C286" s="7" t="str">
        <f t="shared" si="25"/>
        <v/>
      </c>
      <c r="D286" s="8" t="str">
        <f t="shared" si="26"/>
        <v/>
      </c>
      <c r="E286" s="9" t="str">
        <f>IFERROR(VLOOKUP(F286,'[1]ФГОС ВПО-ФГОС ВО'!$A$2:$C$111,3,0),IF(B286="ФГОС ВО",VLOOKUP([1]Группы!K286,'[1]Науч.спец-ФГОС-кафедра'!$F$3:$G$52,2,0),VLOOKUP(J286,'[1]Науч.спец-ФГОС-кафедра'!$B$3:$G$52,6,0)))</f>
        <v>140400</v>
      </c>
      <c r="F286" s="6" t="s">
        <v>610</v>
      </c>
      <c r="G286" s="6" t="s">
        <v>423</v>
      </c>
      <c r="H286" s="6" t="s">
        <v>611</v>
      </c>
      <c r="I286" s="6" t="s">
        <v>611</v>
      </c>
      <c r="J286" s="13" t="str">
        <f>IF(B286="ФГТ",VLOOKUP(F286,'[1]Науч.спец-ФГОС-кафедра'!$A$1:$B$52,2,0),VLOOKUP(F286,'[1]ФГОС ВПО-ФГОС ВО'!$A$2:$B$129,2,0))</f>
        <v>Электроэнергетика и электротехника</v>
      </c>
      <c r="K286" s="54" t="s">
        <v>612</v>
      </c>
      <c r="L286" s="14">
        <v>2022</v>
      </c>
      <c r="M286" s="14">
        <f t="shared" ca="1" si="27"/>
        <v>3</v>
      </c>
      <c r="N286" s="2" t="str">
        <f>VLOOKUP(P286,[1]Кафедры!$A$2:$E$587,5,0)</f>
        <v>ИЭиАС</v>
      </c>
      <c r="O286" s="2" t="s">
        <v>55</v>
      </c>
      <c r="P286" s="14">
        <v>71</v>
      </c>
      <c r="Q286" s="2" t="str">
        <f>VLOOKUP(P286,[1]Кафедры!$A$2:$D$587,3,0)</f>
        <v>ЭПП</v>
      </c>
      <c r="R286" s="2" t="str">
        <f>VLOOKUP(P286,[1]Кафедры!$A$2:$D$587,4,0)</f>
        <v>Варганова А.В.</v>
      </c>
      <c r="S286" s="6" t="s">
        <v>278</v>
      </c>
      <c r="T286" s="6"/>
      <c r="U286" s="2"/>
      <c r="V286" s="17">
        <v>44835</v>
      </c>
      <c r="W286" s="2" t="s">
        <v>426</v>
      </c>
      <c r="X286" s="17">
        <f t="shared" si="28"/>
        <v>45688</v>
      </c>
      <c r="Y286" s="2" t="str">
        <f>IFERROR(IF(B286="ФГОС ВО",VLOOKUP(E286,'[1]Науч.спец-ФГОС-кафедра'!$G$3:$H$52,2,0),VLOOKUP(F286,'[1]Науч.спец-ФГОС-кафедра'!$A$3:$H$52,8,0)),"")</f>
        <v/>
      </c>
      <c r="Z286" s="18">
        <v>3</v>
      </c>
      <c r="AA286" s="12" t="str">
        <f>IF(B286="ФГОС 3++",VLOOKUP(F286,'[1]Справочник ФГОС ВО'!$C$2:$K$126,9,0),"")</f>
        <v xml:space="preserve"> </v>
      </c>
      <c r="AC286" s="6" t="str">
        <f>IF(AND(G286="асп",B286="ФГОС ВО"),VLOOKUP(K286,'[1]Науч.спец-ФГОС-кафедра'!$F$2:$S$52,14,0),"")</f>
        <v/>
      </c>
      <c r="AD286" s="14">
        <f t="shared" si="29"/>
        <v>2025</v>
      </c>
      <c r="AE286" s="63"/>
      <c r="AF286" s="64"/>
    </row>
    <row r="287" spans="1:32" ht="26.45" customHeight="1">
      <c r="A287" s="5" t="str">
        <f t="shared" si="24"/>
        <v>5.9.0</v>
      </c>
      <c r="B287" s="6" t="s">
        <v>569</v>
      </c>
      <c r="C287" s="7" t="str">
        <f t="shared" si="25"/>
        <v/>
      </c>
      <c r="D287" s="8" t="str">
        <f t="shared" si="26"/>
        <v/>
      </c>
      <c r="E287" s="9" t="str">
        <f>IFERROR(VLOOKUP(F287,'[1]ФГОС ВПО-ФГОС ВО'!$A$2:$C$111,3,0),IF(B287="ФГОС ВО",VLOOKUP([1]Группы!#REF!,'[1]Науч.спец-ФГОС-кафедра'!$F$3:$G$52,2,0),VLOOKUP(J287,'[1]Науч.спец-ФГОС-кафедра'!$B$3:$G$52,6,0)))</f>
        <v>10.01.01
10.01.02</v>
      </c>
      <c r="F287" s="61" t="s">
        <v>613</v>
      </c>
      <c r="G287" s="11" t="s">
        <v>90</v>
      </c>
      <c r="H287" s="12" t="s">
        <v>614</v>
      </c>
      <c r="I287" s="12" t="s">
        <v>614</v>
      </c>
      <c r="J287" s="13" t="str">
        <f>IF(B287="ФГТ",VLOOKUP(F287,'[1]Науч.спец-ФГОС-кафедра'!$A$1:$B$52,2,0),VLOOKUP(F287,'[1]ФГОС ВПО-ФГОС ВО'!$A$2:$B$129,2,0))</f>
        <v>Русская литература и литературы народов Российской Федерации</v>
      </c>
      <c r="K287" s="13"/>
      <c r="L287" s="2">
        <v>2022</v>
      </c>
      <c r="M287" s="14">
        <f t="shared" ca="1" si="27"/>
        <v>3</v>
      </c>
      <c r="N287" s="2" t="str">
        <f>VLOOKUP(P287,[1]Кафедры!$A$2:$E$587,5,0)</f>
        <v>ИГО</v>
      </c>
      <c r="O287" s="2" t="s">
        <v>282</v>
      </c>
      <c r="P287" s="2">
        <v>18</v>
      </c>
      <c r="Q287" s="2" t="str">
        <f>VLOOKUP(P287,[1]Кафедры!$A$2:$D$587,3,0)</f>
        <v>ЯиЛ</v>
      </c>
      <c r="R287" s="2" t="str">
        <f>VLOOKUP(P287,[1]Кафедры!$A$2:$D$587,4,0)</f>
        <v>Рудакова С.В.</v>
      </c>
      <c r="S287" s="15" t="s">
        <v>38</v>
      </c>
      <c r="T287" s="2"/>
      <c r="U287" s="2"/>
      <c r="V287" s="17">
        <v>44805</v>
      </c>
      <c r="W287" s="1" t="s">
        <v>580</v>
      </c>
      <c r="X287" s="17">
        <f t="shared" si="28"/>
        <v>45900</v>
      </c>
      <c r="Y287" s="2" t="str">
        <f>IFERROR(IF(B287="ФГОС ВО",VLOOKUP(E287,'[1]Науч.спец-ФГОС-кафедра'!$G$3:$H$52,2,0),VLOOKUP(F287,'[1]Науч.спец-ФГОС-кафедра'!$A$3:$H$52,8,0)),"")</f>
        <v>Филологические</v>
      </c>
      <c r="Z287" s="18">
        <v>1</v>
      </c>
      <c r="AA287" s="12" t="str">
        <f>IF(B287="ФГОС 3++",VLOOKUP(F287,'[1]Справочник ФГОС ВО'!$C$2:$K$126,9,0),"")</f>
        <v/>
      </c>
      <c r="AB287" s="20"/>
      <c r="AC287" s="6" t="str">
        <f>IF(AND(G287="асп",B287="ФГОС ВО"),VLOOKUP(K287,'[1]Науч.спец-ФГОС-кафедра'!$F$2:$S$52,14,0),"")</f>
        <v/>
      </c>
      <c r="AD287" s="14">
        <f t="shared" si="29"/>
        <v>2025</v>
      </c>
      <c r="AE287" s="14"/>
      <c r="AF287" s="6"/>
    </row>
    <row r="288" spans="1:32" ht="25.5" customHeight="1">
      <c r="A288" s="5" t="str">
        <f t="shared" si="24"/>
        <v>1.1.0</v>
      </c>
      <c r="B288" s="6" t="s">
        <v>569</v>
      </c>
      <c r="C288" s="7" t="str">
        <f t="shared" si="25"/>
        <v/>
      </c>
      <c r="D288" s="8" t="str">
        <f t="shared" si="26"/>
        <v/>
      </c>
      <c r="E288" s="9" t="str">
        <f>IFERROR(VLOOKUP(F288,'[1]ФГОС ВПО-ФГОС ВО'!$A$2:$C$111,3,0),IF(B288="ФГОС ВО",VLOOKUP([1]Группы!#REF!,'[1]Науч.спец-ФГОС-кафедра'!$F$3:$G$52,2,0),VLOOKUP(J288,'[1]Науч.спец-ФГОС-кафедра'!$B$3:$G$52,6,0)))</f>
        <v>01.01.07</v>
      </c>
      <c r="F288" s="60" t="s">
        <v>615</v>
      </c>
      <c r="G288" s="11" t="s">
        <v>90</v>
      </c>
      <c r="H288" s="12" t="s">
        <v>616</v>
      </c>
      <c r="I288" s="12" t="s">
        <v>616</v>
      </c>
      <c r="J288" s="13" t="str">
        <f>IF(B288="ФГТ",VLOOKUP(F288,'[1]Науч.спец-ФГОС-кафедра'!$A$1:$B$52,2,0),VLOOKUP(F288,'[1]ФГОС ВПО-ФГОС ВО'!$A$2:$B$129,2,0))</f>
        <v>Вычислительная математика</v>
      </c>
      <c r="K288" s="13"/>
      <c r="L288" s="2">
        <v>2023</v>
      </c>
      <c r="M288" s="14">
        <f t="shared" ca="1" si="27"/>
        <v>2</v>
      </c>
      <c r="N288" s="2" t="str">
        <f>VLOOKUP(P288,[1]Кафедры!$A$2:$E$587,5,0)</f>
        <v>ИЕиС</v>
      </c>
      <c r="O288" s="2" t="s">
        <v>37</v>
      </c>
      <c r="P288" s="2">
        <v>9</v>
      </c>
      <c r="Q288" s="2" t="str">
        <f>VLOOKUP(P288,[1]Кафедры!$A$2:$D$587,3,0)</f>
        <v>ПМиИ</v>
      </c>
      <c r="R288" s="2" t="str">
        <f>VLOOKUP(P288,[1]Кафедры!$A$2:$D$587,4,0)</f>
        <v>Извеков Ю.А.</v>
      </c>
      <c r="S288" s="15" t="s">
        <v>38</v>
      </c>
      <c r="T288" s="2"/>
      <c r="U288" s="2"/>
      <c r="V288" s="17">
        <v>45170</v>
      </c>
      <c r="W288" s="1" t="s">
        <v>40</v>
      </c>
      <c r="X288" s="17">
        <f t="shared" si="28"/>
        <v>46630</v>
      </c>
      <c r="Y288" s="2" t="str">
        <f>IFERROR(IF(B288="ФГОС ВО",VLOOKUP(E288,'[1]Науч.спец-ФГОС-кафедра'!$G$3:$H$52,2,0),VLOOKUP(F288,'[1]Науч.спец-ФГОС-кафедра'!$A$3:$H$52,8,0)),"")</f>
        <v>Физико-математические</v>
      </c>
      <c r="Z288" s="18">
        <v>1</v>
      </c>
      <c r="AA288" s="15" t="str">
        <f>IF(B288="ФГОС 3++",VLOOKUP(F288,'[1]Справочник ФГОС ВО'!$C$2:$K$126,9,0),"")</f>
        <v/>
      </c>
      <c r="AB288" s="15"/>
      <c r="AC288" s="6" t="str">
        <f>IF(AND(G288="асп",B288="ФГОС ВО"),VLOOKUP(K288,'[1]Науч.спец-ФГОС-кафедра'!$F$2:$S$52,14,0),"")</f>
        <v/>
      </c>
      <c r="AD288" s="14">
        <f t="shared" si="29"/>
        <v>2027</v>
      </c>
      <c r="AE288" s="14"/>
      <c r="AF288" s="6"/>
    </row>
    <row r="289" spans="1:32" ht="25.5" customHeight="1">
      <c r="A289" s="5" t="str">
        <f t="shared" si="24"/>
        <v>2.1.0</v>
      </c>
      <c r="B289" s="6" t="s">
        <v>569</v>
      </c>
      <c r="C289" s="7" t="str">
        <f t="shared" si="25"/>
        <v/>
      </c>
      <c r="D289" s="8" t="str">
        <f t="shared" si="26"/>
        <v/>
      </c>
      <c r="E289" s="9" t="str">
        <f>IFERROR(VLOOKUP(F289,'[1]ФГОС ВПО-ФГОС ВО'!$A$2:$C$111,3,0),IF(B289="ФГОС ВО",VLOOKUP([1]Группы!#REF!,'[1]Науч.спец-ФГОС-кафедра'!$F$3:$G$52,2,0),VLOOKUP(J289,'[1]Науч.спец-ФГОС-кафедра'!$B$3:$G$52,6,0)))</f>
        <v>05.23.01</v>
      </c>
      <c r="F289" s="60" t="s">
        <v>572</v>
      </c>
      <c r="G289" s="11" t="s">
        <v>90</v>
      </c>
      <c r="H289" s="12" t="s">
        <v>617</v>
      </c>
      <c r="I289" s="12" t="s">
        <v>617</v>
      </c>
      <c r="J289" s="13" t="str">
        <f>IF(B289="ФГТ",VLOOKUP(F289,'[1]Науч.спец-ФГОС-кафедра'!$A$1:$B$52,2,0),VLOOKUP(F289,'[1]ФГОС ВПО-ФГОС ВО'!$A$2:$B$129,2,0))</f>
        <v>Строительные конструкции, здания и сооружения</v>
      </c>
      <c r="K289" s="13"/>
      <c r="L289" s="2">
        <v>2023</v>
      </c>
      <c r="M289" s="14">
        <f t="shared" ca="1" si="27"/>
        <v>2</v>
      </c>
      <c r="N289" s="2" t="str">
        <f>VLOOKUP(P289,[1]Кафедры!$A$2:$E$587,5,0)</f>
        <v>ИСАиИ</v>
      </c>
      <c r="O289" s="2" t="s">
        <v>48</v>
      </c>
      <c r="P289" s="2">
        <v>42</v>
      </c>
      <c r="Q289" s="2" t="str">
        <f>VLOOKUP(P289,[1]Кафедры!$A$2:$D$587,3,0)</f>
        <v>ПиСЗ</v>
      </c>
      <c r="R289" s="2" t="str">
        <f>VLOOKUP(P289,[1]Кафедры!$A$2:$D$587,4,0)</f>
        <v>Наркевич М.Ю.</v>
      </c>
      <c r="S289" s="15" t="s">
        <v>38</v>
      </c>
      <c r="T289" s="2"/>
      <c r="U289" s="2"/>
      <c r="V289" s="17">
        <v>45170</v>
      </c>
      <c r="W289" s="1" t="s">
        <v>40</v>
      </c>
      <c r="X289" s="17">
        <f t="shared" si="28"/>
        <v>46630</v>
      </c>
      <c r="Y289" s="2" t="str">
        <f>IFERROR(IF(B289="ФГОС ВО",VLOOKUP(E289,'[1]Науч.спец-ФГОС-кафедра'!$G$3:$H$52,2,0),VLOOKUP(F289,'[1]Науч.спец-ФГОС-кафедра'!$A$3:$H$52,8,0)),"")</f>
        <v>Технические</v>
      </c>
      <c r="Z289" s="18">
        <v>5</v>
      </c>
      <c r="AA289" s="15" t="str">
        <f>IF(B289="ФГОС 3++",VLOOKUP(F289,'[1]Справочник ФГОС ВО'!$C$2:$K$126,9,0),"")</f>
        <v/>
      </c>
      <c r="AB289" s="15"/>
      <c r="AC289" s="6" t="str">
        <f>IF(AND(G289="асп",B289="ФГОС ВО"),VLOOKUP(K289,'[1]Науч.спец-ФГОС-кафедра'!$F$2:$S$52,14,0),"")</f>
        <v/>
      </c>
      <c r="AD289" s="14">
        <f t="shared" si="29"/>
        <v>2027</v>
      </c>
      <c r="AE289" s="14"/>
      <c r="AF289" s="6"/>
    </row>
    <row r="290" spans="1:32" ht="38.25">
      <c r="A290" s="5" t="str">
        <f t="shared" si="24"/>
        <v>2.1.0</v>
      </c>
      <c r="B290" s="6" t="s">
        <v>569</v>
      </c>
      <c r="C290" s="7" t="str">
        <f t="shared" si="25"/>
        <v/>
      </c>
      <c r="D290" s="8" t="str">
        <f t="shared" si="26"/>
        <v/>
      </c>
      <c r="E290" s="9" t="str">
        <f>IFERROR(VLOOKUP(F290,'[1]ФГОС ВПО-ФГОС ВО'!$A$2:$C$111,3,0),IF(B290="ФГОС ВО",VLOOKUP([1]Группы!#REF!,'[1]Науч.спец-ФГОС-кафедра'!$F$3:$G$52,2,0),VLOOKUP(J290,'[1]Науч.спец-ФГОС-кафедра'!$B$3:$G$52,6,0)))</f>
        <v>05.23.03</v>
      </c>
      <c r="F290" s="60" t="s">
        <v>576</v>
      </c>
      <c r="G290" s="11" t="s">
        <v>90</v>
      </c>
      <c r="H290" s="12" t="s">
        <v>618</v>
      </c>
      <c r="I290" s="12" t="s">
        <v>618</v>
      </c>
      <c r="J290" s="13" t="str">
        <f>IF(B290="ФГТ",VLOOKUP(F290,'[1]Науч.спец-ФГОС-кафедра'!$A$1:$B$52,2,0),VLOOKUP(F290,'[1]ФГОС ВПО-ФГОС ВО'!$A$2:$B$129,2,0))</f>
        <v>Теплоснабжение, вентиляция, кондиционирование воздуха, газоснабжение и освещение</v>
      </c>
      <c r="K290" s="13"/>
      <c r="L290" s="2">
        <v>2023</v>
      </c>
      <c r="M290" s="14">
        <f t="shared" ca="1" si="27"/>
        <v>2</v>
      </c>
      <c r="N290" s="2" t="str">
        <f>VLOOKUP(P290,[1]Кафедры!$A$2:$E$587,5,0)</f>
        <v>ИСАиИ</v>
      </c>
      <c r="O290" s="2" t="s">
        <v>48</v>
      </c>
      <c r="P290" s="2">
        <v>62</v>
      </c>
      <c r="Q290" s="2" t="str">
        <f>VLOOKUP(P290,[1]Кафедры!$A$2:$D$587,3,0)</f>
        <v>УиИС</v>
      </c>
      <c r="R290" s="2" t="str">
        <f>VLOOKUP(P290,[1]Кафедры!$A$2:$D$587,4,0)</f>
        <v>Суровцов М.М.</v>
      </c>
      <c r="S290" s="15" t="s">
        <v>38</v>
      </c>
      <c r="T290" s="2"/>
      <c r="U290" s="2"/>
      <c r="V290" s="17">
        <v>45170</v>
      </c>
      <c r="W290" s="1" t="s">
        <v>40</v>
      </c>
      <c r="X290" s="17">
        <f t="shared" si="28"/>
        <v>46630</v>
      </c>
      <c r="Y290" s="2" t="str">
        <f>IFERROR(IF(B290="ФГОС ВО",VLOOKUP(E290,'[1]Науч.спец-ФГОС-кафедра'!$G$3:$H$52,2,0),VLOOKUP(F290,'[1]Науч.спец-ФГОС-кафедра'!$A$3:$H$52,8,0)),"")</f>
        <v>Технические</v>
      </c>
      <c r="Z290" s="18">
        <v>2</v>
      </c>
      <c r="AA290" s="15" t="str">
        <f>IF(B290="ФГОС 3++",VLOOKUP(F290,'[1]Справочник ФГОС ВО'!$C$2:$K$126,9,0),"")</f>
        <v/>
      </c>
      <c r="AB290" s="15"/>
      <c r="AC290" s="6" t="str">
        <f>IF(AND(G290="асп",B290="ФГОС ВО"),VLOOKUP(K290,'[1]Науч.спец-ФГОС-кафедра'!$F$2:$S$52,14,0),"")</f>
        <v/>
      </c>
      <c r="AD290" s="14">
        <f t="shared" si="29"/>
        <v>2027</v>
      </c>
      <c r="AE290" s="14"/>
      <c r="AF290" s="6"/>
    </row>
    <row r="291" spans="1:32" ht="30">
      <c r="A291" s="5" t="str">
        <f t="shared" si="24"/>
        <v>2.1.0</v>
      </c>
      <c r="B291" s="6" t="s">
        <v>569</v>
      </c>
      <c r="C291" s="7" t="str">
        <f t="shared" si="25"/>
        <v/>
      </c>
      <c r="D291" s="8" t="str">
        <f t="shared" si="26"/>
        <v/>
      </c>
      <c r="E291" s="9" t="str">
        <f>IFERROR(VLOOKUP(F291,'[1]ФГОС ВПО-ФГОС ВО'!$A$2:$C$111,3,0),IF(B291="ФГОС ВО",VLOOKUP([1]Группы!#REF!,'[1]Науч.спец-ФГОС-кафедра'!$F$3:$G$52,2,0),VLOOKUP(J291,'[1]Науч.спец-ФГОС-кафедра'!$B$3:$G$52,6,0)))</f>
        <v>05.23.05</v>
      </c>
      <c r="F291" s="60" t="s">
        <v>619</v>
      </c>
      <c r="G291" s="11" t="s">
        <v>90</v>
      </c>
      <c r="H291" s="12" t="s">
        <v>620</v>
      </c>
      <c r="I291" s="12" t="s">
        <v>620</v>
      </c>
      <c r="J291" s="13" t="str">
        <f>IF(B291="ФГТ",VLOOKUP(F291,'[1]Науч.спец-ФГОС-кафедра'!$A$1:$B$52,2,0),VLOOKUP(F291,'[1]ФГОС ВПО-ФГОС ВО'!$A$2:$B$129,2,0))</f>
        <v>Строительные материалы и изделия</v>
      </c>
      <c r="K291" s="13"/>
      <c r="L291" s="2">
        <v>2023</v>
      </c>
      <c r="M291" s="14">
        <f t="shared" ca="1" si="27"/>
        <v>2</v>
      </c>
      <c r="N291" s="2" t="str">
        <f>VLOOKUP(P291,[1]Кафедры!$A$2:$E$587,5,0)</f>
        <v>ИСАиИ</v>
      </c>
      <c r="O291" s="2" t="s">
        <v>48</v>
      </c>
      <c r="P291" s="2">
        <v>62</v>
      </c>
      <c r="Q291" s="2" t="str">
        <f>VLOOKUP(P291,[1]Кафедры!$A$2:$D$587,3,0)</f>
        <v>УиИС</v>
      </c>
      <c r="R291" s="2" t="str">
        <f>VLOOKUP(P291,[1]Кафедры!$A$2:$D$587,4,0)</f>
        <v>Суровцов М.М.</v>
      </c>
      <c r="S291" s="15" t="s">
        <v>38</v>
      </c>
      <c r="T291" s="2"/>
      <c r="U291" s="2"/>
      <c r="V291" s="17">
        <v>45170</v>
      </c>
      <c r="W291" s="1" t="s">
        <v>40</v>
      </c>
      <c r="X291" s="17">
        <f t="shared" si="28"/>
        <v>46630</v>
      </c>
      <c r="Y291" s="2" t="str">
        <f>IFERROR(IF(B291="ФГОС ВО",VLOOKUP(E291,'[1]Науч.спец-ФГОС-кафедра'!$G$3:$H$52,2,0),VLOOKUP(F291,'[1]Науч.спец-ФГОС-кафедра'!$A$3:$H$52,8,0)),"")</f>
        <v>Технические</v>
      </c>
      <c r="Z291" s="18">
        <v>1</v>
      </c>
      <c r="AA291" s="15" t="str">
        <f>IF(B291="ФГОС 3++",VLOOKUP(F291,'[1]Справочник ФГОС ВО'!$C$2:$K$126,9,0),"")</f>
        <v/>
      </c>
      <c r="AB291" s="15"/>
      <c r="AC291" s="6" t="str">
        <f>IF(AND(G291="асп",B291="ФГОС ВО"),VLOOKUP(K291,'[1]Науч.спец-ФГОС-кафедра'!$F$2:$S$52,14,0),"")</f>
        <v/>
      </c>
      <c r="AD291" s="14">
        <f t="shared" si="29"/>
        <v>2027</v>
      </c>
      <c r="AE291" s="14"/>
      <c r="AF291" s="6"/>
    </row>
    <row r="292" spans="1:32" ht="30">
      <c r="A292" s="5" t="str">
        <f t="shared" si="24"/>
        <v>2.3.0</v>
      </c>
      <c r="B292" s="6" t="s">
        <v>569</v>
      </c>
      <c r="C292" s="7" t="str">
        <f t="shared" si="25"/>
        <v/>
      </c>
      <c r="D292" s="8" t="str">
        <f t="shared" si="26"/>
        <v/>
      </c>
      <c r="E292" s="9" t="str">
        <f>IFERROR(VLOOKUP(F292,'[1]ФГОС ВПО-ФГОС ВО'!$A$2:$C$111,3,0),IF(B292="ФГОС ВО",VLOOKUP([1]Группы!#REF!,'[1]Науч.спец-ФГОС-кафедра'!$F$3:$G$52,2,0),VLOOKUP(J292,'[1]Науч.спец-ФГОС-кафедра'!$B$3:$G$52,6,0)))</f>
        <v>05.13.01
05.13.20</v>
      </c>
      <c r="F292" s="61" t="s">
        <v>581</v>
      </c>
      <c r="G292" s="27" t="s">
        <v>90</v>
      </c>
      <c r="H292" s="12" t="s">
        <v>621</v>
      </c>
      <c r="I292" s="12" t="s">
        <v>621</v>
      </c>
      <c r="J292" s="13" t="str">
        <f>IF(B292="ФГТ",VLOOKUP(F292,'[1]Науч.спец-ФГОС-кафедра'!$A$1:$B$52,2,0),VLOOKUP(F292,'[1]ФГОС ВПО-ФГОС ВО'!$A$2:$B$129,2,0))</f>
        <v>Системный анализ, управление и обработка информации, статистика</v>
      </c>
      <c r="K292" s="13"/>
      <c r="L292" s="2">
        <v>2023</v>
      </c>
      <c r="M292" s="14">
        <f t="shared" ca="1" si="27"/>
        <v>2</v>
      </c>
      <c r="N292" s="2" t="str">
        <f>VLOOKUP(P292,[1]Кафедры!$A$2:$E$587,5,0)</f>
        <v>ИЭиАС</v>
      </c>
      <c r="O292" s="2" t="s">
        <v>77</v>
      </c>
      <c r="P292" s="2">
        <v>11</v>
      </c>
      <c r="Q292" s="2" t="str">
        <f>VLOOKUP(P292,[1]Кафедры!$A$2:$D$587,3,0)</f>
        <v>ВТиП</v>
      </c>
      <c r="R292" s="2" t="str">
        <f>VLOOKUP(P292,[1]Кафедры!$A$2:$D$587,4,0)</f>
        <v>Логунова О.С.</v>
      </c>
      <c r="S292" s="15" t="s">
        <v>38</v>
      </c>
      <c r="T292" s="2"/>
      <c r="U292" s="2"/>
      <c r="V292" s="17">
        <v>45170</v>
      </c>
      <c r="W292" s="62" t="s">
        <v>580</v>
      </c>
      <c r="X292" s="17">
        <f t="shared" si="28"/>
        <v>46265</v>
      </c>
      <c r="Y292" s="2" t="str">
        <f>IFERROR(IF(B292="ФГОС ВО",VLOOKUP(E292,'[1]Науч.спец-ФГОС-кафедра'!$G$3:$H$52,2,0),VLOOKUP(F292,'[1]Науч.спец-ФГОС-кафедра'!$A$3:$H$52,8,0)),"")</f>
        <v>Технические</v>
      </c>
      <c r="Z292" s="22">
        <v>7</v>
      </c>
      <c r="AA292" s="15" t="str">
        <f>IF(B292="ФГОС 3++",VLOOKUP(F292,'[1]Справочник ФГОС ВО'!$C$2:$K$126,9,0),"")</f>
        <v/>
      </c>
      <c r="AB292" s="15"/>
      <c r="AC292" s="6" t="str">
        <f>IF(AND(G292="асп",B292="ФГОС ВО"),VLOOKUP(K292,'[1]Науч.спец-ФГОС-кафедра'!$F$2:$S$52,14,0),"")</f>
        <v/>
      </c>
      <c r="AD292" s="14">
        <f t="shared" si="29"/>
        <v>2026</v>
      </c>
      <c r="AE292" s="14"/>
      <c r="AF292" s="14" t="s">
        <v>78</v>
      </c>
    </row>
    <row r="293" spans="1:32" ht="38.25">
      <c r="A293" s="5" t="str">
        <f t="shared" si="24"/>
        <v>2.3.0</v>
      </c>
      <c r="B293" s="6" t="s">
        <v>569</v>
      </c>
      <c r="C293" s="7" t="str">
        <f t="shared" si="25"/>
        <v/>
      </c>
      <c r="D293" s="8" t="str">
        <f t="shared" si="26"/>
        <v/>
      </c>
      <c r="E293" s="9" t="str">
        <f>IFERROR(VLOOKUP(F293,'[1]ФГОС ВПО-ФГОС ВО'!$A$2:$C$111,3,0),IF(B293="ФГОС ВО",VLOOKUP([1]Группы!#REF!,'[1]Науч.спец-ФГОС-кафедра'!$F$3:$G$52,2,0),VLOOKUP(J293,'[1]Науч.спец-ФГОС-кафедра'!$B$3:$G$52,6,0)))</f>
        <v>05.13.06</v>
      </c>
      <c r="F293" s="61" t="s">
        <v>578</v>
      </c>
      <c r="G293" s="27" t="s">
        <v>90</v>
      </c>
      <c r="H293" s="12" t="s">
        <v>622</v>
      </c>
      <c r="I293" s="12" t="s">
        <v>622</v>
      </c>
      <c r="J293" s="13" t="str">
        <f>IF(B293="ФГТ",VLOOKUP(F293,'[1]Науч.спец-ФГОС-кафедра'!$A$1:$B$52,2,0),VLOOKUP(F293,'[1]ФГОС ВПО-ФГОС ВО'!$A$2:$B$129,2,0))</f>
        <v>Автоматизация и управление технологическими процессами и производствами</v>
      </c>
      <c r="K293" s="13"/>
      <c r="L293" s="2">
        <v>2023</v>
      </c>
      <c r="M293" s="14">
        <f t="shared" ca="1" si="27"/>
        <v>2</v>
      </c>
      <c r="N293" s="2" t="str">
        <f>VLOOKUP(P293,[1]Кафедры!$A$2:$E$587,5,0)</f>
        <v>ИЭиАС</v>
      </c>
      <c r="O293" s="2" t="s">
        <v>77</v>
      </c>
      <c r="P293" s="2">
        <v>11</v>
      </c>
      <c r="Q293" s="2" t="str">
        <f>VLOOKUP(P293,[1]Кафедры!$A$2:$D$587,3,0)</f>
        <v>ВТиП</v>
      </c>
      <c r="R293" s="2" t="str">
        <f>VLOOKUP(P293,[1]Кафедры!$A$2:$D$587,4,0)</f>
        <v>Логунова О.С.</v>
      </c>
      <c r="S293" s="15" t="s">
        <v>38</v>
      </c>
      <c r="T293" s="2"/>
      <c r="U293" s="2"/>
      <c r="V293" s="17">
        <v>45170</v>
      </c>
      <c r="W293" s="62" t="s">
        <v>580</v>
      </c>
      <c r="X293" s="17">
        <f t="shared" si="28"/>
        <v>46265</v>
      </c>
      <c r="Y293" s="2" t="str">
        <f>IFERROR(IF(B293="ФГОС ВО",VLOOKUP(E293,'[1]Науч.спец-ФГОС-кафедра'!$G$3:$H$52,2,0),VLOOKUP(F293,'[1]Науч.спец-ФГОС-кафедра'!$A$3:$H$52,8,0)),"")</f>
        <v>Технические</v>
      </c>
      <c r="Z293" s="22">
        <v>3</v>
      </c>
      <c r="AA293" s="15" t="str">
        <f>IF(B293="ФГОС 3++",VLOOKUP(F293,'[1]Справочник ФГОС ВО'!$C$2:$K$126,9,0),"")</f>
        <v/>
      </c>
      <c r="AB293" s="15"/>
      <c r="AC293" s="6" t="str">
        <f>IF(AND(G293="асп",B293="ФГОС ВО"),VLOOKUP(K293,'[1]Науч.спец-ФГОС-кафедра'!$F$2:$S$52,14,0),"")</f>
        <v/>
      </c>
      <c r="AD293" s="14">
        <f t="shared" si="29"/>
        <v>2026</v>
      </c>
      <c r="AE293" s="14"/>
      <c r="AF293" s="14" t="s">
        <v>78</v>
      </c>
    </row>
    <row r="294" spans="1:32" ht="39.6" customHeight="1">
      <c r="A294" s="5" t="str">
        <f t="shared" si="24"/>
        <v>2.4.0</v>
      </c>
      <c r="B294" s="6" t="s">
        <v>569</v>
      </c>
      <c r="C294" s="7" t="str">
        <f t="shared" si="25"/>
        <v/>
      </c>
      <c r="D294" s="8" t="str">
        <f t="shared" si="26"/>
        <v/>
      </c>
      <c r="E294" s="9" t="str">
        <f>IFERROR(VLOOKUP(F294,'[1]ФГОС ВПО-ФГОС ВО'!$A$2:$C$111,3,0),IF(B294="ФГОС ВО",VLOOKUP([1]Группы!#REF!,'[1]Науч.спец-ФГОС-кафедра'!$F$3:$G$52,2,0),VLOOKUP(J294,'[1]Науч.спец-ФГОС-кафедра'!$B$3:$G$52,6,0)))</f>
        <v>05.09.03
05.09.01</v>
      </c>
      <c r="F294" s="61" t="s">
        <v>583</v>
      </c>
      <c r="G294" s="6" t="s">
        <v>90</v>
      </c>
      <c r="H294" s="6" t="s">
        <v>623</v>
      </c>
      <c r="I294" s="6" t="s">
        <v>623</v>
      </c>
      <c r="J294" s="13" t="str">
        <f>IF(B294="ФГТ",VLOOKUP(F294,'[1]Науч.спец-ФГОС-кафедра'!$A$1:$B$52,2,0),VLOOKUP(F294,'[1]ФГОС ВПО-ФГОС ВО'!$A$2:$B$129,2,0))</f>
        <v>Электротехнические комплексы и системы</v>
      </c>
      <c r="K294" s="54"/>
      <c r="L294" s="2">
        <v>2023</v>
      </c>
      <c r="M294" s="14">
        <f t="shared" ca="1" si="27"/>
        <v>2</v>
      </c>
      <c r="N294" s="2" t="str">
        <f>VLOOKUP(P294,[1]Кафедры!$A$2:$E$587,5,0)</f>
        <v>ИЭиАС</v>
      </c>
      <c r="O294" s="2" t="s">
        <v>77</v>
      </c>
      <c r="P294" s="14">
        <v>71</v>
      </c>
      <c r="Q294" s="2" t="str">
        <f>VLOOKUP(P294,[1]Кафедры!$A$2:$D$587,3,0)</f>
        <v>ЭПП</v>
      </c>
      <c r="R294" s="2" t="str">
        <f>VLOOKUP(P294,[1]Кафедры!$A$2:$D$587,4,0)</f>
        <v>Варганова А.В.</v>
      </c>
      <c r="S294" s="6" t="s">
        <v>38</v>
      </c>
      <c r="T294" s="6"/>
      <c r="U294" s="2"/>
      <c r="V294" s="17">
        <v>45170</v>
      </c>
      <c r="W294" s="1" t="s">
        <v>40</v>
      </c>
      <c r="X294" s="17">
        <f t="shared" si="28"/>
        <v>46630</v>
      </c>
      <c r="Y294" s="2" t="str">
        <f>IFERROR(IF(B294="ФГОС ВО",VLOOKUP(E294,'[1]Науч.спец-ФГОС-кафедра'!$G$3:$H$52,2,0),VLOOKUP(F294,'[1]Науч.спец-ФГОС-кафедра'!$A$3:$H$52,8,0)),"")</f>
        <v>Технические</v>
      </c>
      <c r="Z294" s="18">
        <v>4</v>
      </c>
      <c r="AA294" s="15" t="str">
        <f>IF(B294="ФГОС 3++",VLOOKUP(F294,'[1]Справочник ФГОС ВО'!$C$2:$K$126,9,0),"")</f>
        <v/>
      </c>
      <c r="AB294" s="15"/>
      <c r="AC294" s="6" t="str">
        <f>IF(AND(G294="асп",B294="ФГОС ВО"),VLOOKUP(K294,'[1]Науч.спец-ФГОС-кафедра'!$F$2:$S$52,14,0),"")</f>
        <v/>
      </c>
      <c r="AD294" s="14">
        <f t="shared" si="29"/>
        <v>2027</v>
      </c>
      <c r="AE294" s="14"/>
      <c r="AF294" s="6"/>
    </row>
    <row r="295" spans="1:32" ht="30">
      <c r="A295" s="5" t="str">
        <f t="shared" si="24"/>
        <v>2.4.0</v>
      </c>
      <c r="B295" s="6" t="s">
        <v>569</v>
      </c>
      <c r="C295" s="7" t="str">
        <f t="shared" si="25"/>
        <v/>
      </c>
      <c r="D295" s="8" t="str">
        <f t="shared" si="26"/>
        <v/>
      </c>
      <c r="E295" s="9" t="str">
        <f>IFERROR(VLOOKUP(F295,'[1]ФГОС ВПО-ФГОС ВО'!$A$2:$C$111,3,0),IF(B295="ФГОС ВО",VLOOKUP([1]Группы!#REF!,'[1]Науч.спец-ФГОС-кафедра'!$F$3:$G$52,2,0),VLOOKUP(J295,'[1]Науч.спец-ФГОС-кафедра'!$B$3:$G$52,6,0)))</f>
        <v>01.04.14
05.14.04</v>
      </c>
      <c r="F295" s="61" t="s">
        <v>585</v>
      </c>
      <c r="G295" s="6" t="s">
        <v>90</v>
      </c>
      <c r="H295" s="6" t="s">
        <v>624</v>
      </c>
      <c r="I295" s="6" t="s">
        <v>624</v>
      </c>
      <c r="J295" s="13" t="str">
        <f>IF(B295="ФГТ",VLOOKUP(F295,'[1]Науч.спец-ФГОС-кафедра'!$A$1:$B$52,2,0),VLOOKUP(F295,'[1]ФГОС ВПО-ФГОС ВО'!$A$2:$B$129,2,0))</f>
        <v>Теоретическая и прикладная теплотехника</v>
      </c>
      <c r="K295" s="54"/>
      <c r="L295" s="2">
        <v>2023</v>
      </c>
      <c r="M295" s="14">
        <f t="shared" ca="1" si="27"/>
        <v>2</v>
      </c>
      <c r="N295" s="2" t="str">
        <f>VLOOKUP(P295,[1]Кафедры!$A$2:$E$587,5,0)</f>
        <v>ИЭиАС</v>
      </c>
      <c r="O295" s="2" t="s">
        <v>77</v>
      </c>
      <c r="P295" s="14">
        <v>59</v>
      </c>
      <c r="Q295" s="2" t="str">
        <f>VLOOKUP(P295,[1]Кафедры!$A$2:$D$587,3,0)</f>
        <v>ТиЭС</v>
      </c>
      <c r="R295" s="2" t="str">
        <f>VLOOKUP(P295,[1]Кафедры!$A$2:$D$587,4,0)</f>
        <v>Нешпоренко Е.Г.</v>
      </c>
      <c r="S295" s="6" t="s">
        <v>38</v>
      </c>
      <c r="T295" s="6"/>
      <c r="U295" s="2"/>
      <c r="V295" s="17">
        <v>45170</v>
      </c>
      <c r="W295" s="1" t="s">
        <v>40</v>
      </c>
      <c r="X295" s="17">
        <f t="shared" si="28"/>
        <v>46630</v>
      </c>
      <c r="Y295" s="2" t="str">
        <f>IFERROR(IF(B295="ФГОС ВО",VLOOKUP(E295,'[1]Науч.спец-ФГОС-кафедра'!$G$3:$H$52,2,0),VLOOKUP(F295,'[1]Науч.спец-ФГОС-кафедра'!$A$3:$H$52,8,0)),"")</f>
        <v>Технические</v>
      </c>
      <c r="Z295" s="18">
        <v>1</v>
      </c>
      <c r="AA295" s="15" t="str">
        <f>IF(B295="ФГОС 3++",VLOOKUP(F295,'[1]Справочник ФГОС ВО'!$C$2:$K$126,9,0),"")</f>
        <v/>
      </c>
      <c r="AB295" s="15"/>
      <c r="AC295" s="6" t="str">
        <f>IF(AND(G295="асп",B295="ФГОС ВО"),VLOOKUP(K295,'[1]Науч.спец-ФГОС-кафедра'!$F$2:$S$52,14,0),"")</f>
        <v/>
      </c>
      <c r="AD295" s="14">
        <f t="shared" si="29"/>
        <v>2027</v>
      </c>
      <c r="AE295" s="14"/>
      <c r="AF295" s="6"/>
    </row>
    <row r="296" spans="1:32" ht="30">
      <c r="A296" s="5" t="str">
        <f t="shared" si="24"/>
        <v>2.5.0</v>
      </c>
      <c r="B296" s="6" t="s">
        <v>569</v>
      </c>
      <c r="C296" s="7" t="str">
        <f t="shared" si="25"/>
        <v/>
      </c>
      <c r="D296" s="8" t="str">
        <f t="shared" si="26"/>
        <v/>
      </c>
      <c r="E296" s="9" t="str">
        <f>IFERROR(VLOOKUP(F296,'[1]ФГОС ВПО-ФГОС ВО'!$A$2:$C$111,3,0),IF(B296="ФГОС ВО",VLOOKUP([1]Группы!#REF!,'[1]Науч.спец-ФГОС-кафедра'!$F$3:$G$52,2,0),VLOOKUP(J296,'[1]Науч.спец-ФГОС-кафедра'!$B$3:$G$52,6,0)))</f>
        <v>05.02.09</v>
      </c>
      <c r="F296" s="65" t="s">
        <v>625</v>
      </c>
      <c r="G296" s="6" t="s">
        <v>90</v>
      </c>
      <c r="H296" s="6" t="s">
        <v>626</v>
      </c>
      <c r="I296" s="6" t="s">
        <v>626</v>
      </c>
      <c r="J296" s="13" t="str">
        <f>IF(B296="ФГТ",VLOOKUP(F296,'[1]Науч.спец-ФГОС-кафедра'!$A$1:$B$52,2,0),VLOOKUP(F296,'[1]ФГОС ВПО-ФГОС ВО'!$A$2:$B$129,2,0))</f>
        <v>Технологии и машины обработки давлением</v>
      </c>
      <c r="K296" s="31"/>
      <c r="L296" s="14">
        <v>2023</v>
      </c>
      <c r="M296" s="14">
        <f t="shared" ca="1" si="27"/>
        <v>2</v>
      </c>
      <c r="N296" s="2" t="str">
        <f>VLOOKUP(P296,[1]Кафедры!$A$2:$E$587,5,0)</f>
        <v>ИММиМ</v>
      </c>
      <c r="O296" s="2" t="s">
        <v>137</v>
      </c>
      <c r="P296" s="14">
        <v>27</v>
      </c>
      <c r="Q296" s="2" t="str">
        <f>VLOOKUP(P296,[1]Кафедры!$A$2:$D$499,3,0)</f>
        <v>МиТОДиМ</v>
      </c>
      <c r="R296" s="2" t="str">
        <f>VLOOKUP(P296,[1]Кафедры!$A$2:$D$587,4,0)</f>
        <v>Платов С.И.</v>
      </c>
      <c r="S296" s="6" t="s">
        <v>38</v>
      </c>
      <c r="T296" s="6"/>
      <c r="U296" s="2"/>
      <c r="V296" s="17">
        <v>45170</v>
      </c>
      <c r="W296" s="2" t="s">
        <v>40</v>
      </c>
      <c r="X296" s="17">
        <f t="shared" si="28"/>
        <v>46630</v>
      </c>
      <c r="Y296" s="2" t="str">
        <f>IFERROR(IF(B296="ФГОС ВО",VLOOKUP(E296,'[1]Науч.спец-ФГОС-кафедра'!$G$3:$H$52,2,0),VLOOKUP(F296,'[1]Науч.спец-ФГОС-кафедра'!$A$3:$H$52,8,0)),"")</f>
        <v>Технические</v>
      </c>
      <c r="Z296" s="18">
        <v>5</v>
      </c>
      <c r="AA296" s="15" t="str">
        <f>IF(B296="ФГОС 3++",VLOOKUP(F296,'[1]Справочник ФГОС ВО'!$C$2:$K$126,9,0),"")</f>
        <v/>
      </c>
      <c r="AB296" s="15"/>
      <c r="AC296" s="6" t="str">
        <f>IF(AND(G296="асп",B296="ФГОС ВО"),VLOOKUP(K296,'[1]Науч.спец-ФГОС-кафедра'!$F$2:$S$52,14,0),"")</f>
        <v/>
      </c>
      <c r="AD296" s="14">
        <f t="shared" si="29"/>
        <v>2027</v>
      </c>
      <c r="AE296" s="14"/>
      <c r="AF296" s="6"/>
    </row>
    <row r="297" spans="1:32" ht="30">
      <c r="A297" s="5" t="str">
        <f t="shared" si="24"/>
        <v>2.5.0</v>
      </c>
      <c r="B297" s="6" t="s">
        <v>569</v>
      </c>
      <c r="C297" s="7" t="str">
        <f t="shared" si="25"/>
        <v/>
      </c>
      <c r="D297" s="8" t="str">
        <f t="shared" si="26"/>
        <v/>
      </c>
      <c r="E297" s="9" t="str">
        <f>IFERROR(VLOOKUP(F297,'[1]ФГОС ВПО-ФГОС ВО'!$A$2:$C$111,3,0),IF(B297="ФГОС ВО",VLOOKUP([1]Группы!#REF!,'[1]Науч.спец-ФГОС-кафедра'!$F$3:$G$52,2,0),VLOOKUP(J297,'[1]Науч.спец-ФГОС-кафедра'!$B$3:$G$52,6,0)))</f>
        <v>05.02.13</v>
      </c>
      <c r="F297" s="65" t="s">
        <v>627</v>
      </c>
      <c r="G297" s="6" t="s">
        <v>90</v>
      </c>
      <c r="H297" s="6" t="s">
        <v>628</v>
      </c>
      <c r="I297" s="6" t="s">
        <v>628</v>
      </c>
      <c r="J297" s="13" t="str">
        <f>IF(B297="ФГТ",VLOOKUP(F297,'[1]Науч.спец-ФГОС-кафедра'!$A$1:$B$52,2,0),VLOOKUP(F297,'[1]ФГОС ВПО-ФГОС ВО'!$A$2:$B$129,2,0))</f>
        <v>Машины, агрегаты и технологические процессы</v>
      </c>
      <c r="K297" s="31"/>
      <c r="L297" s="14">
        <v>2023</v>
      </c>
      <c r="M297" s="14">
        <f t="shared" ca="1" si="27"/>
        <v>2</v>
      </c>
      <c r="N297" s="2" t="str">
        <f>VLOOKUP(P297,[1]Кафедры!$A$2:$E$587,5,0)</f>
        <v>ИММиМ</v>
      </c>
      <c r="O297" s="2" t="s">
        <v>137</v>
      </c>
      <c r="P297" s="14">
        <v>43</v>
      </c>
      <c r="Q297" s="2" t="str">
        <f>VLOOKUP(P297,[1]Кафедры!$A$2:$D$499,3,0)</f>
        <v>ПиЭММиО</v>
      </c>
      <c r="R297" s="2" t="str">
        <f>VLOOKUP(P297,[1]Кафедры!$A$2:$D$587,4,0)</f>
        <v>Корчунов А.Г.</v>
      </c>
      <c r="S297" s="6" t="s">
        <v>38</v>
      </c>
      <c r="T297" s="6"/>
      <c r="U297" s="2"/>
      <c r="V297" s="17">
        <v>45170</v>
      </c>
      <c r="W297" s="2" t="s">
        <v>40</v>
      </c>
      <c r="X297" s="17">
        <f t="shared" si="28"/>
        <v>46630</v>
      </c>
      <c r="Y297" s="2" t="str">
        <f>IFERROR(IF(B297="ФГОС ВО",VLOOKUP(E297,'[1]Науч.спец-ФГОС-кафедра'!$G$3:$H$52,2,0),VLOOKUP(F297,'[1]Науч.спец-ФГОС-кафедра'!$A$3:$H$52,8,0)),"")</f>
        <v>Технические</v>
      </c>
      <c r="Z297" s="18">
        <v>3</v>
      </c>
      <c r="AA297" s="15" t="str">
        <f>IF(B297="ФГОС 3++",VLOOKUP(F297,'[1]Справочник ФГОС ВО'!$C$2:$K$126,9,0),"")</f>
        <v/>
      </c>
      <c r="AB297" s="15"/>
      <c r="AC297" s="6" t="str">
        <f>IF(AND(G297="асп",B297="ФГОС ВО"),VLOOKUP(K297,'[1]Науч.спец-ФГОС-кафедра'!$F$2:$S$52,14,0),"")</f>
        <v/>
      </c>
      <c r="AD297" s="14">
        <f t="shared" si="29"/>
        <v>2027</v>
      </c>
      <c r="AE297" s="14"/>
      <c r="AF297" s="6"/>
    </row>
    <row r="298" spans="1:32" ht="30">
      <c r="A298" s="5" t="str">
        <f t="shared" si="24"/>
        <v>2.5.0</v>
      </c>
      <c r="B298" s="6" t="s">
        <v>569</v>
      </c>
      <c r="C298" s="7" t="str">
        <f t="shared" si="25"/>
        <v/>
      </c>
      <c r="D298" s="8" t="str">
        <f t="shared" si="26"/>
        <v/>
      </c>
      <c r="E298" s="9" t="str">
        <f>IFERROR(VLOOKUP(F298,'[1]ФГОС ВПО-ФГОС ВО'!$A$2:$C$111,3,0),IF(B298="ФГОС ВО",VLOOKUP([1]Группы!#REF!,'[1]Науч.спец-ФГОС-кафедра'!$F$3:$G$52,2,0),VLOOKUP(J298,'[1]Науч.спец-ФГОС-кафедра'!$B$3:$G$52,6,0)))</f>
        <v>05.02.23
05.02.22</v>
      </c>
      <c r="F298" s="65" t="s">
        <v>629</v>
      </c>
      <c r="G298" s="6" t="s">
        <v>90</v>
      </c>
      <c r="H298" s="6" t="s">
        <v>630</v>
      </c>
      <c r="I298" s="6" t="s">
        <v>630</v>
      </c>
      <c r="J298" s="13" t="str">
        <f>IF(B298="ФГТ",VLOOKUP(F298,'[1]Науч.спец-ФГОС-кафедра'!$A$1:$B$52,2,0),VLOOKUP(F298,'[1]ФГОС ВПО-ФГОС ВО'!$A$2:$B$129,2,0))</f>
        <v>Управление качеством продукции. Стандартизация. Организация производства</v>
      </c>
      <c r="K298" s="31"/>
      <c r="L298" s="14">
        <v>2023</v>
      </c>
      <c r="M298" s="14">
        <f t="shared" ca="1" si="27"/>
        <v>2</v>
      </c>
      <c r="N298" s="2" t="str">
        <f>VLOOKUP(P298,[1]Кафедры!$A$2:$E$587,5,0)</f>
        <v>ИЕиС</v>
      </c>
      <c r="O298" s="2" t="s">
        <v>37</v>
      </c>
      <c r="P298" s="14">
        <v>61</v>
      </c>
      <c r="Q298" s="2" t="str">
        <f>VLOOKUP(P298,[1]Кафедры!$A$2:$D$499,3,0)</f>
        <v>ТССА</v>
      </c>
      <c r="R298" s="2" t="str">
        <f>VLOOKUP(P298,[1]Кафедры!$A$2:$D$587,4,0)</f>
        <v>Мезин И.Ю.</v>
      </c>
      <c r="S298" s="6" t="s">
        <v>38</v>
      </c>
      <c r="T298" s="6"/>
      <c r="U298" s="2"/>
      <c r="V298" s="17">
        <v>45170</v>
      </c>
      <c r="W298" s="2" t="s">
        <v>40</v>
      </c>
      <c r="X298" s="17">
        <f t="shared" si="28"/>
        <v>46630</v>
      </c>
      <c r="Y298" s="2" t="str">
        <f>IFERROR(IF(B298="ФГОС ВО",VLOOKUP(E298,'[1]Науч.спец-ФГОС-кафедра'!$G$3:$H$52,2,0),VLOOKUP(F298,'[1]Науч.спец-ФГОС-кафедра'!$A$3:$H$52,8,0)),"")</f>
        <v>Технические</v>
      </c>
      <c r="Z298" s="18">
        <v>3</v>
      </c>
      <c r="AA298" s="15" t="str">
        <f>IF(B298="ФГОС 3++",VLOOKUP(F298,'[1]Справочник ФГОС ВО'!$C$2:$K$126,9,0),"")</f>
        <v/>
      </c>
      <c r="AB298" s="15"/>
      <c r="AC298" s="6" t="str">
        <f>IF(AND(G298="асп",B298="ФГОС ВО"),VLOOKUP(K298,'[1]Науч.спец-ФГОС-кафедра'!$F$2:$S$52,14,0),"")</f>
        <v/>
      </c>
      <c r="AD298" s="14">
        <f t="shared" si="29"/>
        <v>2027</v>
      </c>
      <c r="AE298" s="14"/>
      <c r="AF298" s="6"/>
    </row>
    <row r="299" spans="1:32" ht="15" customHeight="1">
      <c r="A299" s="5" t="str">
        <f t="shared" si="24"/>
        <v>2.6.0</v>
      </c>
      <c r="B299" s="6" t="s">
        <v>569</v>
      </c>
      <c r="C299" s="7" t="str">
        <f t="shared" si="25"/>
        <v/>
      </c>
      <c r="D299" s="8" t="str">
        <f t="shared" si="26"/>
        <v/>
      </c>
      <c r="E299" s="9" t="str">
        <f>IFERROR(VLOOKUP(F299,'[1]ФГОС ВПО-ФГОС ВО'!$A$2:$C$111,3,0),IF(B299="ФГОС ВО",VLOOKUP([1]Группы!#REF!,'[1]Науч.спец-ФГОС-кафедра'!$F$3:$G$52,2,0),VLOOKUP(J299,'[1]Науч.спец-ФГОС-кафедра'!$B$3:$G$52,6,0)))</f>
        <v>05.16.05</v>
      </c>
      <c r="F299" s="61" t="s">
        <v>589</v>
      </c>
      <c r="G299" s="6" t="s">
        <v>90</v>
      </c>
      <c r="H299" s="6" t="s">
        <v>631</v>
      </c>
      <c r="I299" s="6" t="s">
        <v>631</v>
      </c>
      <c r="J299" s="13" t="str">
        <f>IF(B299="ФГТ",VLOOKUP(F299,'[1]Науч.спец-ФГОС-кафедра'!$A$1:$B$52,2,0),VLOOKUP(F299,'[1]ФГОС ВПО-ФГОС ВО'!$A$2:$B$129,2,0))</f>
        <v>Обработка металлов давлением</v>
      </c>
      <c r="K299" s="54"/>
      <c r="L299" s="2">
        <v>2023</v>
      </c>
      <c r="M299" s="14">
        <f t="shared" ca="1" si="27"/>
        <v>2</v>
      </c>
      <c r="N299" s="2" t="str">
        <f>VLOOKUP(P299,[1]Кафедры!$A$2:$E$587,5,0)</f>
        <v>ИММиМ</v>
      </c>
      <c r="O299" s="2" t="s">
        <v>137</v>
      </c>
      <c r="P299" s="14">
        <v>28</v>
      </c>
      <c r="Q299" s="2" t="str">
        <f>VLOOKUP(P299,[1]Кафедры!$A$2:$D$587,3,0)</f>
        <v>ТОМ</v>
      </c>
      <c r="R299" s="2" t="str">
        <f>VLOOKUP(P299,[1]Кафедры!$A$2:$D$587,4,0)</f>
        <v>Моллер А.Б.</v>
      </c>
      <c r="S299" s="6" t="s">
        <v>38</v>
      </c>
      <c r="T299" s="6"/>
      <c r="U299" s="2"/>
      <c r="V299" s="17">
        <v>45170</v>
      </c>
      <c r="W299" s="1" t="s">
        <v>40</v>
      </c>
      <c r="X299" s="17">
        <f t="shared" si="28"/>
        <v>46630</v>
      </c>
      <c r="Y299" s="2" t="str">
        <f>IFERROR(IF(B299="ФГОС ВО",VLOOKUP(E299,'[1]Науч.спец-ФГОС-кафедра'!$G$3:$H$52,2,0),VLOOKUP(F299,'[1]Науч.спец-ФГОС-кафедра'!$A$3:$H$52,8,0)),"")</f>
        <v>Технические</v>
      </c>
      <c r="Z299" s="18">
        <v>2</v>
      </c>
      <c r="AA299" s="15" t="str">
        <f>IF(B299="ФГОС 3++",VLOOKUP(F299,'[1]Справочник ФГОС ВО'!$C$2:$K$126,9,0),"")</f>
        <v/>
      </c>
      <c r="AB299" s="15"/>
      <c r="AC299" s="6" t="str">
        <f>IF(AND(G299="асп",B299="ФГОС ВО"),VLOOKUP(K299,'[1]Науч.спец-ФГОС-кафедра'!$F$2:$S$52,14,0),"")</f>
        <v/>
      </c>
      <c r="AD299" s="14">
        <f t="shared" si="29"/>
        <v>2027</v>
      </c>
      <c r="AE299" s="14"/>
      <c r="AF299" s="6"/>
    </row>
    <row r="300" spans="1:32" ht="30">
      <c r="A300" s="5" t="str">
        <f t="shared" si="24"/>
        <v>2.8.0</v>
      </c>
      <c r="B300" s="6" t="s">
        <v>569</v>
      </c>
      <c r="C300" s="7" t="str">
        <f t="shared" si="25"/>
        <v/>
      </c>
      <c r="D300" s="8" t="str">
        <f t="shared" si="26"/>
        <v/>
      </c>
      <c r="E300" s="9" t="str">
        <f>IFERROR(VLOOKUP(F300,'[1]ФГОС ВПО-ФГОС ВО'!$A$2:$C$111,3,0),IF(B300="ФГОС ВО",VLOOKUP([1]Группы!#REF!,'[1]Науч.спец-ФГОС-кафедра'!$F$3:$G$52,2,0),VLOOKUP(J300,'[1]Науч.спец-ФГОС-кафедра'!$B$3:$G$52,6,0)))</f>
        <v>25.00.21</v>
      </c>
      <c r="F300" s="61" t="s">
        <v>597</v>
      </c>
      <c r="G300" s="6" t="s">
        <v>90</v>
      </c>
      <c r="H300" s="6" t="s">
        <v>632</v>
      </c>
      <c r="I300" s="6" t="s">
        <v>632</v>
      </c>
      <c r="J300" s="13" t="str">
        <f>IF(B300="ФГТ",VLOOKUP(F300,'[1]Науч.спец-ФГОС-кафедра'!$A$1:$B$52,2,0),VLOOKUP(F300,'[1]ФГОС ВПО-ФГОС ВО'!$A$2:$B$129,2,0))</f>
        <v>Теоретические основы проектирования горнотехнических систем</v>
      </c>
      <c r="K300" s="54"/>
      <c r="L300" s="14">
        <v>2023</v>
      </c>
      <c r="M300" s="14">
        <f t="shared" ca="1" si="27"/>
        <v>2</v>
      </c>
      <c r="N300" s="2" t="str">
        <f>VLOOKUP(P300,[1]Кафедры!$A$2:$E$587,5,0)</f>
        <v>ИГДиТ</v>
      </c>
      <c r="O300" s="2" t="s">
        <v>183</v>
      </c>
      <c r="P300" s="14">
        <v>34</v>
      </c>
      <c r="Q300" s="2" t="str">
        <f>VLOOKUP(P300,[1]Кафедры!$A$2:$D$587,3,0)</f>
        <v>РМПИ</v>
      </c>
      <c r="R300" s="2" t="str">
        <f>VLOOKUP(P300,[1]Кафедры!$A$2:$D$587,4,0)</f>
        <v>Гавришев С.Е.</v>
      </c>
      <c r="S300" s="6" t="s">
        <v>38</v>
      </c>
      <c r="T300" s="6"/>
      <c r="U300" s="2"/>
      <c r="V300" s="17">
        <v>45170</v>
      </c>
      <c r="W300" s="1" t="s">
        <v>40</v>
      </c>
      <c r="X300" s="17">
        <f t="shared" si="28"/>
        <v>46630</v>
      </c>
      <c r="Y300" s="2" t="str">
        <f>IFERROR(IF(B300="ФГОС ВО",VLOOKUP(E300,'[1]Науч.спец-ФГОС-кафедра'!$G$3:$H$52,2,0),VLOOKUP(F300,'[1]Науч.спец-ФГОС-кафедра'!$A$3:$H$52,8,0)),"")</f>
        <v>Технические</v>
      </c>
      <c r="Z300" s="18">
        <v>3</v>
      </c>
      <c r="AA300" s="15" t="str">
        <f>IF(B300="ФГОС 3++",VLOOKUP(F300,'[1]Справочник ФГОС ВО'!$C$2:$K$126,9,0),"")</f>
        <v/>
      </c>
      <c r="AB300" s="15"/>
      <c r="AC300" s="6" t="str">
        <f>IF(AND(G300="асп",B300="ФГОС ВО"),VLOOKUP(K300,'[1]Науч.спец-ФГОС-кафедра'!$F$2:$S$52,14,0),"")</f>
        <v/>
      </c>
      <c r="AD300" s="14">
        <f t="shared" si="29"/>
        <v>2027</v>
      </c>
      <c r="AE300" s="14"/>
      <c r="AF300" s="6"/>
    </row>
    <row r="301" spans="1:32" ht="45">
      <c r="A301" s="5" t="str">
        <f t="shared" si="24"/>
        <v>2.8.0</v>
      </c>
      <c r="B301" s="6" t="s">
        <v>569</v>
      </c>
      <c r="C301" s="7" t="str">
        <f t="shared" si="25"/>
        <v/>
      </c>
      <c r="D301" s="8" t="str">
        <f t="shared" si="26"/>
        <v/>
      </c>
      <c r="E301" s="9" t="str">
        <f>IFERROR(VLOOKUP(F301,'[1]ФГОС ВПО-ФГОС ВО'!$A$2:$C$111,3,0),IF(B301="ФГОС ВО",VLOOKUP([1]Группы!#REF!,'[1]Науч.спец-ФГОС-кафедра'!$F$3:$G$52,2,0),VLOOKUP(J301,'[1]Науч.спец-ФГОС-кафедра'!$B$3:$G$52,6,0)))</f>
        <v>25.00.22
25.00.18
05.05.06</v>
      </c>
      <c r="F301" s="61" t="s">
        <v>595</v>
      </c>
      <c r="G301" s="6" t="s">
        <v>90</v>
      </c>
      <c r="H301" s="6" t="s">
        <v>633</v>
      </c>
      <c r="I301" s="6" t="s">
        <v>633</v>
      </c>
      <c r="J301" s="13" t="str">
        <f>IF(B301="ФГТ",VLOOKUP(F301,'[1]Науч.спец-ФГОС-кафедра'!$A$1:$B$52,2,0),VLOOKUP(F301,'[1]ФГОС ВПО-ФГОС ВО'!$A$2:$B$129,2,0))</f>
        <v>Геотехнология, горные машины</v>
      </c>
      <c r="K301" s="54"/>
      <c r="L301" s="14">
        <v>2023</v>
      </c>
      <c r="M301" s="14">
        <f t="shared" ca="1" si="27"/>
        <v>2</v>
      </c>
      <c r="N301" s="2" t="str">
        <f>VLOOKUP(P301,[1]Кафедры!$A$2:$E$587,5,0)</f>
        <v>ИГДиТ</v>
      </c>
      <c r="O301" s="2" t="s">
        <v>183</v>
      </c>
      <c r="P301" s="14">
        <v>34</v>
      </c>
      <c r="Q301" s="2" t="str">
        <f>VLOOKUP(P301,[1]Кафедры!$A$2:$D$587,3,0)</f>
        <v>РМПИ</v>
      </c>
      <c r="R301" s="2" t="str">
        <f>VLOOKUP(P301,[1]Кафедры!$A$2:$D$587,4,0)</f>
        <v>Гавришев С.Е.</v>
      </c>
      <c r="S301" s="6" t="s">
        <v>38</v>
      </c>
      <c r="T301" s="6"/>
      <c r="U301" s="2"/>
      <c r="V301" s="17">
        <v>45170</v>
      </c>
      <c r="W301" s="1" t="s">
        <v>40</v>
      </c>
      <c r="X301" s="17">
        <f t="shared" si="28"/>
        <v>46630</v>
      </c>
      <c r="Y301" s="2" t="str">
        <f>IFERROR(IF(B301="ФГОС ВО",VLOOKUP(E301,'[1]Науч.спец-ФГОС-кафедра'!$G$3:$H$52,2,0),VLOOKUP(F301,'[1]Науч.спец-ФГОС-кафедра'!$A$3:$H$52,8,0)),"")</f>
        <v>Технические</v>
      </c>
      <c r="Z301" s="18">
        <v>2</v>
      </c>
      <c r="AA301" s="15" t="str">
        <f>IF(B301="ФГОС 3++",VLOOKUP(F301,'[1]Справочник ФГОС ВО'!$C$2:$K$126,9,0),"")</f>
        <v/>
      </c>
      <c r="AB301" s="15"/>
      <c r="AC301" s="6" t="str">
        <f>IF(AND(G301="асп",B301="ФГОС ВО"),VLOOKUP(K301,'[1]Науч.спец-ФГОС-кафедра'!$F$2:$S$52,14,0),"")</f>
        <v/>
      </c>
      <c r="AD301" s="14">
        <f t="shared" si="29"/>
        <v>2027</v>
      </c>
      <c r="AE301" s="14"/>
      <c r="AF301" s="6"/>
    </row>
    <row r="302" spans="1:32" ht="75">
      <c r="A302" s="5" t="str">
        <f t="shared" si="24"/>
        <v>2.9.0</v>
      </c>
      <c r="B302" s="6" t="s">
        <v>569</v>
      </c>
      <c r="C302" s="7" t="str">
        <f t="shared" si="25"/>
        <v/>
      </c>
      <c r="D302" s="8" t="str">
        <f t="shared" si="26"/>
        <v/>
      </c>
      <c r="E302" s="9" t="str">
        <f>IFERROR(VLOOKUP(F302,'[1]ФГОС ВПО-ФГОС ВО'!$A$2:$C$111,3,0),IF(B302="ФГОС ВО",VLOOKUP([1]Группы!#REF!,'[1]Науч.спец-ФГОС-кафедра'!$F$3:$G$52,2,0),VLOOKUP(J302,'[1]Науч.спец-ФГОС-кафедра'!$B$3:$G$52,6,0)))</f>
        <v>05.22.01
05.02.22
05.22.10
05.22.14
05.22.19</v>
      </c>
      <c r="F302" s="61" t="s">
        <v>599</v>
      </c>
      <c r="G302" s="6" t="s">
        <v>90</v>
      </c>
      <c r="H302" s="37" t="s">
        <v>634</v>
      </c>
      <c r="I302" s="37" t="s">
        <v>634</v>
      </c>
      <c r="J302" s="13" t="str">
        <f>IF(B302="ФГТ",VLOOKUP(F302,'[1]Науч.спец-ФГОС-кафедра'!$A$1:$B$52,2,0),VLOOKUP(F302,'[1]ФГОС ВПО-ФГОС ВО'!$A$2:$B$129,2,0))</f>
        <v>Транспортные и транспортно-технологические системы страны, ее регионов и городов, организация производства на транспорте</v>
      </c>
      <c r="K302" s="54"/>
      <c r="L302" s="2">
        <v>2023</v>
      </c>
      <c r="M302" s="14">
        <f t="shared" ca="1" si="27"/>
        <v>2</v>
      </c>
      <c r="N302" s="2" t="str">
        <f>VLOOKUP(P302,[1]Кафедры!$A$2:$E$587,5,0)</f>
        <v>ИГДиТ</v>
      </c>
      <c r="O302" s="2" t="s">
        <v>183</v>
      </c>
      <c r="P302" s="14">
        <v>44</v>
      </c>
      <c r="Q302" s="2" t="str">
        <f>VLOOKUP(P302,[1]Кафедры!$A$2:$D$587,3,0)</f>
        <v>ЛиУТС</v>
      </c>
      <c r="R302" s="2" t="str">
        <f>VLOOKUP(P302,[1]Кафедры!$A$2:$D$587,4,0)</f>
        <v>Фридрихсон О.В.</v>
      </c>
      <c r="S302" s="6" t="s">
        <v>38</v>
      </c>
      <c r="T302" s="6"/>
      <c r="U302" s="2"/>
      <c r="V302" s="17">
        <v>45170</v>
      </c>
      <c r="W302" s="1" t="s">
        <v>40</v>
      </c>
      <c r="X302" s="17">
        <f t="shared" si="28"/>
        <v>46630</v>
      </c>
      <c r="Y302" s="2" t="str">
        <f>IFERROR(IF(B302="ФГОС ВО",VLOOKUP(E302,'[1]Науч.спец-ФГОС-кафедра'!$G$3:$H$52,2,0),VLOOKUP(F302,'[1]Науч.спец-ФГОС-кафедра'!$A$3:$H$52,8,0)),"")</f>
        <v>Технические</v>
      </c>
      <c r="Z302" s="18">
        <v>1</v>
      </c>
      <c r="AA302" s="15" t="str">
        <f>IF(B302="ФГОС 3++",VLOOKUP(F302,'[1]Справочник ФГОС ВО'!$C$2:$K$126,9,0),"")</f>
        <v/>
      </c>
      <c r="AB302" s="15"/>
      <c r="AC302" s="6" t="str">
        <f>IF(AND(G302="асп",B302="ФГОС ВО"),VLOOKUP(K302,'[1]Науч.спец-ФГОС-кафедра'!$F$2:$S$52,14,0),"")</f>
        <v/>
      </c>
      <c r="AD302" s="14">
        <f t="shared" si="29"/>
        <v>2027</v>
      </c>
      <c r="AE302" s="14"/>
      <c r="AF302" s="6"/>
    </row>
    <row r="303" spans="1:32" ht="30">
      <c r="A303" s="5" t="str">
        <f t="shared" si="24"/>
        <v>5.2.0</v>
      </c>
      <c r="B303" s="6" t="s">
        <v>569</v>
      </c>
      <c r="C303" s="7" t="str">
        <f t="shared" si="25"/>
        <v/>
      </c>
      <c r="D303" s="8" t="str">
        <f t="shared" si="26"/>
        <v/>
      </c>
      <c r="E303" s="9" t="str">
        <f>IFERROR(VLOOKUP(F303,'[1]ФГОС ВПО-ФГОС ВО'!$A$2:$C$111,3,0),IF(B303="ФГОС ВО",VLOOKUP([1]Группы!#REF!,'[1]Науч.спец-ФГОС-кафедра'!$F$3:$G$52,2,0),VLOOKUP(J303,'[1]Науч.спец-ФГОС-кафедра'!$B$3:$G$52,6,0)))</f>
        <v>08.00.05
08.00.12</v>
      </c>
      <c r="F303" s="61" t="s">
        <v>601</v>
      </c>
      <c r="G303" s="11" t="s">
        <v>90</v>
      </c>
      <c r="H303" s="6" t="s">
        <v>635</v>
      </c>
      <c r="I303" s="6" t="s">
        <v>635</v>
      </c>
      <c r="J303" s="13" t="str">
        <f>IF(B303="ФГТ",VLOOKUP(F303,'[1]Науч.спец-ФГОС-кафедра'!$A$1:$B$52,2,0),VLOOKUP(F303,'[1]ФГОС ВПО-ФГОС ВО'!$A$2:$B$129,2,0))</f>
        <v>Региональная и отраслевая экономика</v>
      </c>
      <c r="K303" s="54"/>
      <c r="L303" s="2">
        <v>2023</v>
      </c>
      <c r="M303" s="14">
        <f t="shared" ca="1" si="27"/>
        <v>2</v>
      </c>
      <c r="N303" s="2" t="str">
        <f>VLOOKUP(P303,[1]Кафедры!$A$2:$E$587,5,0)</f>
        <v>ИЭиУ</v>
      </c>
      <c r="O303" s="2" t="s">
        <v>289</v>
      </c>
      <c r="P303" s="14">
        <v>69</v>
      </c>
      <c r="Q303" s="2" t="str">
        <f>VLOOKUP(P303,[1]Кафедры!$A$2:$D$587,3,0)</f>
        <v>Экономики</v>
      </c>
      <c r="R303" s="2" t="str">
        <f>VLOOKUP(P303,[1]Кафедры!$A$2:$D$587,4,0)</f>
        <v>Васильева А.Г.</v>
      </c>
      <c r="S303" s="6" t="s">
        <v>38</v>
      </c>
      <c r="T303" s="6"/>
      <c r="U303" s="2"/>
      <c r="V303" s="17">
        <v>45170</v>
      </c>
      <c r="W303" s="1" t="s">
        <v>580</v>
      </c>
      <c r="X303" s="17">
        <f t="shared" si="28"/>
        <v>46265</v>
      </c>
      <c r="Y303" s="2" t="str">
        <f>IFERROR(IF(B303="ФГОС ВО",VLOOKUP(E303,'[1]Науч.спец-ФГОС-кафедра'!$G$3:$H$52,2,0),VLOOKUP(F303,'[1]Науч.спец-ФГОС-кафедра'!$A$3:$H$52,8,0)),"")</f>
        <v>Экономические</v>
      </c>
      <c r="Z303" s="18">
        <v>8</v>
      </c>
      <c r="AA303" s="15" t="str">
        <f>IF(B303="ФГОС 3++",VLOOKUP(F303,'[1]Справочник ФГОС ВО'!$C$2:$K$126,9,0),"")</f>
        <v/>
      </c>
      <c r="AB303" s="15"/>
      <c r="AC303" s="6" t="str">
        <f>IF(AND(G303="асп",B303="ФГОС ВО"),VLOOKUP(K303,'[1]Науч.спец-ФГОС-кафедра'!$F$2:$S$52,14,0),"")</f>
        <v/>
      </c>
      <c r="AD303" s="14">
        <f t="shared" si="29"/>
        <v>2026</v>
      </c>
      <c r="AE303" s="14"/>
      <c r="AF303" s="6"/>
    </row>
    <row r="304" spans="1:32" ht="30" customHeight="1">
      <c r="A304" s="5" t="str">
        <f t="shared" si="24"/>
        <v>5.6.0</v>
      </c>
      <c r="B304" s="6" t="s">
        <v>569</v>
      </c>
      <c r="C304" s="7" t="str">
        <f t="shared" si="25"/>
        <v/>
      </c>
      <c r="D304" s="8" t="str">
        <f t="shared" si="26"/>
        <v/>
      </c>
      <c r="E304" s="9" t="str">
        <f>IFERROR(VLOOKUP(F304,'[1]ФГОС ВПО-ФГОС ВО'!$A$2:$C$111,3,0),IF(B304="ФГОС ВО",VLOOKUP([1]Группы!#REF!,'[1]Науч.спец-ФГОС-кафедра'!$F$3:$G$52,2,0),VLOOKUP(J304,'[1]Науч.спец-ФГОС-кафедра'!$B$3:$G$52,6,0)))</f>
        <v>07.00.02</v>
      </c>
      <c r="F304" s="61" t="s">
        <v>603</v>
      </c>
      <c r="G304" s="11" t="s">
        <v>90</v>
      </c>
      <c r="H304" s="12" t="s">
        <v>636</v>
      </c>
      <c r="I304" s="12" t="s">
        <v>636</v>
      </c>
      <c r="J304" s="13" t="str">
        <f>IF(B304="ФГТ",VLOOKUP(F304,'[1]Науч.спец-ФГОС-кафедра'!$A$1:$B$52,2,0),VLOOKUP(F304,'[1]ФГОС ВПО-ФГОС ВО'!$A$2:$B$129,2,0))</f>
        <v>Отечественная история</v>
      </c>
      <c r="K304" s="13"/>
      <c r="L304" s="2">
        <v>2023</v>
      </c>
      <c r="M304" s="14">
        <f t="shared" ca="1" si="27"/>
        <v>2</v>
      </c>
      <c r="N304" s="2" t="str">
        <f>VLOOKUP(P304,[1]Кафедры!$A$2:$E$587,5,0)</f>
        <v>ИГО</v>
      </c>
      <c r="O304" s="2" t="s">
        <v>282</v>
      </c>
      <c r="P304" s="2">
        <v>22</v>
      </c>
      <c r="Q304" s="2" t="str">
        <f>VLOOKUP(P304,[1]Кафедры!$A$2:$D$587,3,0)</f>
        <v>ВИ</v>
      </c>
      <c r="R304" s="2" t="str">
        <f>VLOOKUP(P304,[1]Кафедры!$A$2:$D$587,4,0)</f>
        <v>Иванов А.Г.</v>
      </c>
      <c r="S304" s="15" t="s">
        <v>38</v>
      </c>
      <c r="T304" s="2"/>
      <c r="U304" s="2"/>
      <c r="V304" s="17">
        <v>45170</v>
      </c>
      <c r="W304" s="1" t="s">
        <v>580</v>
      </c>
      <c r="X304" s="17">
        <f t="shared" si="28"/>
        <v>46265</v>
      </c>
      <c r="Y304" s="2" t="str">
        <f>IFERROR(IF(B304="ФГОС ВО",VLOOKUP(E304,'[1]Науч.спец-ФГОС-кафедра'!$G$3:$H$52,2,0),VLOOKUP(F304,'[1]Науч.спец-ФГОС-кафедра'!$A$3:$H$52,8,0)),"")</f>
        <v>Исторические</v>
      </c>
      <c r="Z304" s="18">
        <v>3</v>
      </c>
      <c r="AA304" s="15" t="str">
        <f>IF(B304="ФГОС 3++",VLOOKUP(F304,'[1]Справочник ФГОС ВО'!$C$2:$K$126,9,0),"")</f>
        <v/>
      </c>
      <c r="AB304" s="15"/>
      <c r="AC304" s="6" t="str">
        <f>IF(AND(G304="асп",B304="ФГОС ВО"),VLOOKUP(K304,'[1]Науч.спец-ФГОС-кафедра'!$F$2:$S$52,14,0),"")</f>
        <v/>
      </c>
      <c r="AD304" s="14">
        <f t="shared" si="29"/>
        <v>2026</v>
      </c>
      <c r="AE304" s="14"/>
      <c r="AF304" s="6"/>
    </row>
    <row r="305" spans="1:32" ht="30" customHeight="1">
      <c r="A305" s="5" t="str">
        <f t="shared" si="24"/>
        <v>5.6.0</v>
      </c>
      <c r="B305" s="6" t="s">
        <v>569</v>
      </c>
      <c r="C305" s="7" t="str">
        <f t="shared" si="25"/>
        <v/>
      </c>
      <c r="D305" s="8" t="str">
        <f t="shared" si="26"/>
        <v/>
      </c>
      <c r="E305" s="9" t="str">
        <f>IFERROR(VLOOKUP(F305,'[1]ФГОС ВПО-ФГОС ВО'!$A$2:$C$111,3,0),IF(B305="ФГОС ВО",VLOOKUP([1]Группы!#REF!,'[1]Науч.спец-ФГОС-кафедра'!$F$3:$G$52,2,0),VLOOKUP(J305,'[1]Науч.спец-ФГОС-кафедра'!$B$3:$G$52,6,0)))</f>
        <v>07.00.03</v>
      </c>
      <c r="F305" s="61" t="s">
        <v>637</v>
      </c>
      <c r="G305" s="11" t="s">
        <v>90</v>
      </c>
      <c r="H305" s="12" t="s">
        <v>638</v>
      </c>
      <c r="I305" s="12" t="s">
        <v>638</v>
      </c>
      <c r="J305" s="13" t="str">
        <f>IF(B305="ФГТ",VLOOKUP(F305,'[1]Науч.спец-ФГОС-кафедра'!$A$1:$B$52,2,0),VLOOKUP(F305,'[1]ФГОС ВПО-ФГОС ВО'!$A$2:$B$129,2,0))</f>
        <v>Всеобщая история</v>
      </c>
      <c r="K305" s="13"/>
      <c r="L305" s="2">
        <v>2023</v>
      </c>
      <c r="M305" s="14">
        <f t="shared" ca="1" si="27"/>
        <v>2</v>
      </c>
      <c r="N305" s="2" t="str">
        <f>VLOOKUP(P305,[1]Кафедры!$A$2:$E$587,5,0)</f>
        <v>ИГО</v>
      </c>
      <c r="O305" s="2" t="s">
        <v>282</v>
      </c>
      <c r="P305" s="2">
        <v>22</v>
      </c>
      <c r="Q305" s="2" t="str">
        <f>VLOOKUP(P305,[1]Кафедры!$A$2:$D$587,3,0)</f>
        <v>ВИ</v>
      </c>
      <c r="R305" s="2" t="str">
        <f>VLOOKUP(P305,[1]Кафедры!$A$2:$D$587,4,0)</f>
        <v>Иванов А.Г.</v>
      </c>
      <c r="S305" s="15" t="s">
        <v>38</v>
      </c>
      <c r="T305" s="2"/>
      <c r="U305" s="2"/>
      <c r="V305" s="17">
        <v>45170</v>
      </c>
      <c r="W305" s="1" t="s">
        <v>580</v>
      </c>
      <c r="X305" s="17">
        <f t="shared" si="28"/>
        <v>46265</v>
      </c>
      <c r="Y305" s="2" t="str">
        <f>IFERROR(IF(B305="ФГОС ВО",VLOOKUP(E305,'[1]Науч.спец-ФГОС-кафедра'!$G$3:$H$52,2,0),VLOOKUP(F305,'[1]Науч.спец-ФГОС-кафедра'!$A$3:$H$52,8,0)),"")</f>
        <v>Исторические</v>
      </c>
      <c r="Z305" s="18">
        <v>1</v>
      </c>
      <c r="AA305" s="15" t="str">
        <f>IF(B305="ФГОС 3++",VLOOKUP(F305,'[1]Справочник ФГОС ВО'!$C$2:$K$126,9,0),"")</f>
        <v/>
      </c>
      <c r="AB305" s="15"/>
      <c r="AC305" s="6" t="str">
        <f>IF(AND(G305="асп",B305="ФГОС ВО"),VLOOKUP(K305,'[1]Науч.спец-ФГОС-кафедра'!$F$2:$S$52,14,0),"")</f>
        <v/>
      </c>
      <c r="AD305" s="14">
        <f t="shared" si="29"/>
        <v>2026</v>
      </c>
      <c r="AE305" s="14"/>
      <c r="AF305" s="6"/>
    </row>
    <row r="306" spans="1:32" ht="30">
      <c r="A306" s="5" t="str">
        <f t="shared" si="24"/>
        <v>5.7.0</v>
      </c>
      <c r="B306" s="6" t="s">
        <v>569</v>
      </c>
      <c r="C306" s="7" t="str">
        <f t="shared" si="25"/>
        <v/>
      </c>
      <c r="D306" s="8" t="str">
        <f t="shared" si="26"/>
        <v/>
      </c>
      <c r="E306" s="9" t="str">
        <f>IFERROR(VLOOKUP(F306,'[1]ФГОС ВПО-ФГОС ВО'!$A$2:$C$111,3,0),IF(B306="ФГОС ВО",VLOOKUP([1]Группы!#REF!,'[1]Науч.спец-ФГОС-кафедра'!$F$3:$G$52,2,0),VLOOKUP(J306,'[1]Науч.спец-ФГОС-кафедра'!$B$3:$G$52,6,0)))</f>
        <v>09.00.01</v>
      </c>
      <c r="F306" s="60" t="s">
        <v>639</v>
      </c>
      <c r="G306" s="11" t="s">
        <v>90</v>
      </c>
      <c r="H306" s="12" t="s">
        <v>640</v>
      </c>
      <c r="I306" s="12" t="s">
        <v>640</v>
      </c>
      <c r="J306" s="13" t="str">
        <f>IF(B306="ФГТ",VLOOKUP(F306,'[1]Науч.спец-ФГОС-кафедра'!$A$1:$B$52,2,0),VLOOKUP(F306,'[1]ФГОС ВПО-ФГОС ВО'!$A$2:$B$129,2,0))</f>
        <v>Онтология и теория познания</v>
      </c>
      <c r="K306" s="13"/>
      <c r="L306" s="2">
        <v>2023</v>
      </c>
      <c r="M306" s="14">
        <f t="shared" ca="1" si="27"/>
        <v>2</v>
      </c>
      <c r="N306" s="2" t="str">
        <f>VLOOKUP(P306,[1]Кафедры!$A$2:$E$587,5,0)</f>
        <v>ИЭиУ</v>
      </c>
      <c r="O306" s="2" t="s">
        <v>289</v>
      </c>
      <c r="P306" s="2">
        <v>65</v>
      </c>
      <c r="Q306" s="2" t="str">
        <f>VLOOKUP(P306,[1]Кафедры!$A$2:$D$587,3,0)</f>
        <v>Философии</v>
      </c>
      <c r="R306" s="2" t="str">
        <f>VLOOKUP(P306,[1]Кафедры!$A$2:$D$587,4,0)</f>
        <v>Жилина В.А.</v>
      </c>
      <c r="S306" s="15" t="s">
        <v>38</v>
      </c>
      <c r="T306" s="2"/>
      <c r="U306" s="2"/>
      <c r="V306" s="17">
        <v>45170</v>
      </c>
      <c r="W306" s="2" t="s">
        <v>580</v>
      </c>
      <c r="X306" s="17">
        <f t="shared" si="28"/>
        <v>46265</v>
      </c>
      <c r="Y306" s="2" t="str">
        <f>IFERROR(IF(B306="ФГОС ВО",VLOOKUP(E306,'[1]Науч.спец-ФГОС-кафедра'!$G$3:$H$52,2,0),VLOOKUP(F306,'[1]Науч.спец-ФГОС-кафедра'!$A$3:$H$52,8,0)),"")</f>
        <v>Философские</v>
      </c>
      <c r="Z306" s="18">
        <v>3</v>
      </c>
      <c r="AA306" s="15" t="str">
        <f>IF(B306="ФГОС 3++",VLOOKUP(F306,'[1]Справочник ФГОС ВО'!$C$2:$K$126,9,0),"")</f>
        <v/>
      </c>
      <c r="AB306" s="15"/>
      <c r="AC306" s="6" t="str">
        <f>IF(AND(G306="асп",B306="ФГОС ВО"),VLOOKUP(K306,'[1]Науч.спец-ФГОС-кафедра'!$F$2:$S$52,14,0),"")</f>
        <v/>
      </c>
      <c r="AD306" s="14">
        <f t="shared" si="29"/>
        <v>2026</v>
      </c>
      <c r="AE306" s="14"/>
      <c r="AF306" s="6"/>
    </row>
    <row r="307" spans="1:32" ht="30">
      <c r="A307" s="5" t="str">
        <f t="shared" si="24"/>
        <v>5.8.0</v>
      </c>
      <c r="B307" s="6" t="s">
        <v>569</v>
      </c>
      <c r="C307" s="7" t="str">
        <f t="shared" si="25"/>
        <v/>
      </c>
      <c r="D307" s="8" t="str">
        <f t="shared" si="26"/>
        <v/>
      </c>
      <c r="E307" s="9" t="str">
        <f>IFERROR(VLOOKUP(F307,'[1]ФГОС ВПО-ФГОС ВО'!$A$2:$C$111,3,0),IF(B307="ФГОС ВО",VLOOKUP([1]Группы!#REF!,'[1]Науч.спец-ФГОС-кафедра'!$F$3:$G$52,2,0),VLOOKUP(J307,'[1]Науч.спец-ФГОС-кафедра'!$B$3:$G$52,6,0)))</f>
        <v>13.00.08</v>
      </c>
      <c r="F307" s="61" t="s">
        <v>605</v>
      </c>
      <c r="G307" s="11" t="s">
        <v>90</v>
      </c>
      <c r="H307" s="12" t="s">
        <v>641</v>
      </c>
      <c r="I307" s="12" t="s">
        <v>641</v>
      </c>
      <c r="J307" s="13" t="str">
        <f>IF(B307="ФГТ",VLOOKUP(F307,'[1]Науч.спец-ФГОС-кафедра'!$A$1:$B$52,2,0),VLOOKUP(F307,'[1]ФГОС ВПО-ФГОС ВО'!$A$2:$B$129,2,0))</f>
        <v>Методология и технология профессионального образования</v>
      </c>
      <c r="K307" s="13"/>
      <c r="L307" s="2">
        <v>2023</v>
      </c>
      <c r="M307" s="14">
        <f t="shared" ca="1" si="27"/>
        <v>2</v>
      </c>
      <c r="N307" s="2" t="str">
        <f>VLOOKUP(P307,[1]Кафедры!$A$2:$E$587,5,0)</f>
        <v>ИГО</v>
      </c>
      <c r="O307" s="2" t="s">
        <v>282</v>
      </c>
      <c r="P307" s="2">
        <v>35</v>
      </c>
      <c r="Q307" s="2" t="str">
        <f>VLOOKUP(P307,[1]Кафедры!$A$2:$D$587,3,0)</f>
        <v>ПОиД</v>
      </c>
      <c r="R307" s="2" t="str">
        <f>VLOOKUP(P307,[1]Кафедры!$A$2:$D$587,4,0)</f>
        <v>Великанова С.С.</v>
      </c>
      <c r="S307" s="15" t="s">
        <v>38</v>
      </c>
      <c r="T307" s="2"/>
      <c r="U307" s="2"/>
      <c r="V307" s="17">
        <v>45170</v>
      </c>
      <c r="W307" s="1" t="s">
        <v>580</v>
      </c>
      <c r="X307" s="17">
        <f t="shared" si="28"/>
        <v>46265</v>
      </c>
      <c r="Y307" s="2" t="str">
        <f>IFERROR(IF(B307="ФГОС ВО",VLOOKUP(E307,'[1]Науч.спец-ФГОС-кафедра'!$G$3:$H$52,2,0),VLOOKUP(F307,'[1]Науч.спец-ФГОС-кафедра'!$A$3:$H$52,8,0)),"")</f>
        <v>Педагогические</v>
      </c>
      <c r="Z307" s="18">
        <v>6</v>
      </c>
      <c r="AA307" s="15" t="str">
        <f>IF(B307="ФГОС 3++",VLOOKUP(F307,'[1]Справочник ФГОС ВО'!$C$2:$K$126,9,0),"")</f>
        <v/>
      </c>
      <c r="AB307" s="15"/>
      <c r="AC307" s="6" t="str">
        <f>IF(AND(G307="асп",B307="ФГОС ВО"),VLOOKUP(K307,'[1]Науч.спец-ФГОС-кафедра'!$F$2:$S$52,14,0),"")</f>
        <v/>
      </c>
      <c r="AD307" s="14">
        <f t="shared" si="29"/>
        <v>2026</v>
      </c>
      <c r="AE307" s="14"/>
      <c r="AF307" s="6"/>
    </row>
    <row r="308" spans="1:32" ht="30">
      <c r="A308" s="5" t="str">
        <f t="shared" si="24"/>
        <v>5.9.0</v>
      </c>
      <c r="B308" s="6" t="s">
        <v>569</v>
      </c>
      <c r="C308" s="7" t="str">
        <f t="shared" si="25"/>
        <v/>
      </c>
      <c r="D308" s="8" t="str">
        <f t="shared" si="26"/>
        <v/>
      </c>
      <c r="E308" s="9" t="str">
        <f>IFERROR(VLOOKUP(F308,'[1]ФГОС ВПО-ФГОС ВО'!$A$2:$C$111,3,0),IF(B308="ФГОС ВО",VLOOKUP([1]Группы!#REF!,'[1]Науч.спец-ФГОС-кафедра'!$F$3:$G$52,2,0),VLOOKUP(J308,'[1]Науч.спец-ФГОС-кафедра'!$B$3:$G$52,6,0)))</f>
        <v>10.01.01
10.01.02</v>
      </c>
      <c r="F308" s="61" t="s">
        <v>613</v>
      </c>
      <c r="G308" s="11" t="s">
        <v>90</v>
      </c>
      <c r="H308" s="12" t="s">
        <v>642</v>
      </c>
      <c r="I308" s="12" t="s">
        <v>642</v>
      </c>
      <c r="J308" s="13" t="str">
        <f>IF(B308="ФГТ",VLOOKUP(F308,'[1]Науч.спец-ФГОС-кафедра'!$A$1:$B$52,2,0),VLOOKUP(F308,'[1]ФГОС ВПО-ФГОС ВО'!$A$2:$B$129,2,0))</f>
        <v>Русская литература и литературы народов Российской Федерации</v>
      </c>
      <c r="K308" s="13"/>
      <c r="L308" s="2">
        <v>2023</v>
      </c>
      <c r="M308" s="14">
        <f t="shared" ca="1" si="27"/>
        <v>2</v>
      </c>
      <c r="N308" s="2" t="str">
        <f>VLOOKUP(P308,[1]Кафедры!$A$2:$E$587,5,0)</f>
        <v>ИГО</v>
      </c>
      <c r="O308" s="2" t="s">
        <v>282</v>
      </c>
      <c r="P308" s="2">
        <v>18</v>
      </c>
      <c r="Q308" s="2" t="str">
        <f>VLOOKUP(P308,[1]Кафедры!$A$2:$D$587,3,0)</f>
        <v>ЯиЛ</v>
      </c>
      <c r="R308" s="2" t="str">
        <f>VLOOKUP(P308,[1]Кафедры!$A$2:$D$587,4,0)</f>
        <v>Рудакова С.В.</v>
      </c>
      <c r="S308" s="15" t="s">
        <v>38</v>
      </c>
      <c r="T308" s="2"/>
      <c r="U308" s="2"/>
      <c r="V308" s="17">
        <v>45170</v>
      </c>
      <c r="W308" s="1" t="s">
        <v>580</v>
      </c>
      <c r="X308" s="17">
        <f t="shared" si="28"/>
        <v>46265</v>
      </c>
      <c r="Y308" s="2" t="str">
        <f>IFERROR(IF(B308="ФГОС ВО",VLOOKUP(E308,'[1]Науч.спец-ФГОС-кафедра'!$G$3:$H$52,2,0),VLOOKUP(F308,'[1]Науч.спец-ФГОС-кафедра'!$A$3:$H$52,8,0)),"")</f>
        <v>Филологические</v>
      </c>
      <c r="Z308" s="18">
        <v>1</v>
      </c>
      <c r="AA308" s="15" t="str">
        <f>IF(B308="ФГОС 3++",VLOOKUP(F308,'[1]Справочник ФГОС ВО'!$C$2:$K$126,9,0),"")</f>
        <v/>
      </c>
      <c r="AB308" s="15"/>
      <c r="AC308" s="6" t="str">
        <f>IF(AND(G308="асп",B308="ФГОС ВО"),VLOOKUP(K308,'[1]Науч.спец-ФГОС-кафедра'!$F$2:$S$52,14,0),"")</f>
        <v/>
      </c>
      <c r="AD308" s="14">
        <f t="shared" si="29"/>
        <v>2026</v>
      </c>
      <c r="AE308" s="14"/>
      <c r="AF308" s="6"/>
    </row>
    <row r="309" spans="1:32" s="49" customFormat="1" ht="30">
      <c r="A309" s="5" t="str">
        <f t="shared" si="24"/>
        <v>5.9.0</v>
      </c>
      <c r="B309" s="6" t="s">
        <v>569</v>
      </c>
      <c r="C309" s="7" t="str">
        <f t="shared" si="25"/>
        <v/>
      </c>
      <c r="D309" s="8" t="str">
        <f t="shared" si="26"/>
        <v/>
      </c>
      <c r="E309" s="9" t="str">
        <f>IFERROR(VLOOKUP(F309,'[1]ФГОС ВПО-ФГОС ВО'!$A$2:$C$111,3,0),IF(B309="ФГОС ВО",VLOOKUP([1]Группы!#REF!,'[1]Науч.спец-ФГОС-кафедра'!$F$3:$G$52,2,0),VLOOKUP(J309,'[1]Науч.спец-ФГОС-кафедра'!$B$3:$G$52,6,0)))</f>
        <v>10.02.01
10.02.02</v>
      </c>
      <c r="F309" s="61" t="s">
        <v>643</v>
      </c>
      <c r="G309" s="11" t="s">
        <v>90</v>
      </c>
      <c r="H309" s="56" t="s">
        <v>644</v>
      </c>
      <c r="I309" s="56" t="s">
        <v>644</v>
      </c>
      <c r="J309" s="13" t="str">
        <f>IF(B309="ФГТ",VLOOKUP(F309,'[1]Науч.спец-ФГОС-кафедра'!$A$1:$B$52,2,0),VLOOKUP(F309,'[1]ФГОС ВПО-ФГОС ВО'!$A$2:$B$129,2,0))</f>
        <v>Русский язык. Языки народов России</v>
      </c>
      <c r="K309" s="51"/>
      <c r="L309" s="2">
        <v>2023</v>
      </c>
      <c r="M309" s="14">
        <f t="shared" ca="1" si="27"/>
        <v>2</v>
      </c>
      <c r="N309" s="2" t="str">
        <f>VLOOKUP(P309,[1]Кафедры!$A$2:$E$587,5,0)</f>
        <v>ИГО</v>
      </c>
      <c r="O309" s="2" t="s">
        <v>282</v>
      </c>
      <c r="P309" s="46">
        <v>49</v>
      </c>
      <c r="Q309" s="2" t="str">
        <f>VLOOKUP(P309,[1]Кафедры!$A$2:$D$587,3,0)</f>
        <v>РЯОЯиМК</v>
      </c>
      <c r="R309" s="2" t="str">
        <f>VLOOKUP(P309,[1]Кафедры!$A$2:$D$587,4,0)</f>
        <v>Чурилина Л.Н.</v>
      </c>
      <c r="S309" s="15" t="s">
        <v>38</v>
      </c>
      <c r="T309" s="2"/>
      <c r="U309" s="2"/>
      <c r="V309" s="17">
        <v>45170</v>
      </c>
      <c r="W309" s="2" t="s">
        <v>580</v>
      </c>
      <c r="X309" s="17">
        <f t="shared" si="28"/>
        <v>46265</v>
      </c>
      <c r="Y309" s="2" t="str">
        <f>IFERROR(IF(B309="ФГОС ВО",VLOOKUP(E309,'[1]Науч.спец-ФГОС-кафедра'!$G$3:$H$52,2,0),VLOOKUP(F309,'[1]Науч.спец-ФГОС-кафедра'!$A$3:$H$52,8,0)),"")</f>
        <v>Филологические</v>
      </c>
      <c r="Z309" s="18">
        <v>1</v>
      </c>
      <c r="AA309" s="15" t="str">
        <f>IF(B309="ФГОС 3++",VLOOKUP(F309,'[1]Справочник ФГОС ВО'!$C$2:$K$126,9,0),"")</f>
        <v/>
      </c>
      <c r="AB309" s="15"/>
      <c r="AC309" s="6" t="str">
        <f>IF(AND(G309="асп",B309="ФГОС ВО"),VLOOKUP(K309,'[1]Науч.спец-ФГОС-кафедра'!$F$2:$S$52,14,0),"")</f>
        <v/>
      </c>
      <c r="AD309" s="14">
        <f t="shared" si="29"/>
        <v>2026</v>
      </c>
      <c r="AE309" s="47"/>
      <c r="AF309" s="48"/>
    </row>
    <row r="310" spans="1:32" s="41" customFormat="1" ht="38.25">
      <c r="A310" s="5" t="str">
        <f t="shared" si="24"/>
        <v>03.00.00</v>
      </c>
      <c r="B310" s="11" t="s">
        <v>32</v>
      </c>
      <c r="C310" s="36" t="str">
        <f t="shared" si="25"/>
        <v/>
      </c>
      <c r="D310" s="5" t="str">
        <f t="shared" si="26"/>
        <v/>
      </c>
      <c r="E310" s="9" t="str">
        <f>IFERROR(VLOOKUP(F310,'[1]ФГОС ВПО-ФГОС ВО'!$A$2:$C$111,3,0),IF(B310="ФГОС ВО",VLOOKUP([1]Группы!#REF!,'[1]Науч.спец-ФГОС-кафедра'!$F$3:$G$52,2,0),VLOOKUP(J310,'[1]Науч.спец-ФГОС-кафедра'!$B$3:$G$52,6,0)))</f>
        <v>011200</v>
      </c>
      <c r="F310" s="11" t="s">
        <v>645</v>
      </c>
      <c r="G310" s="11" t="s">
        <v>423</v>
      </c>
      <c r="H310" s="11" t="s">
        <v>646</v>
      </c>
      <c r="I310" s="11" t="s">
        <v>646</v>
      </c>
      <c r="J310" s="13" t="str">
        <f>IF(B310="ФГТ",VLOOKUP(F310,'[1]Науч.спец-ФГОС-кафедра'!$A$1:$B$52,2,0),VLOOKUP(F310,'[1]ФГОС ВПО-ФГОС ВО'!$A$2:$B$129,2,0))</f>
        <v>Физика</v>
      </c>
      <c r="K310" s="66" t="s">
        <v>647</v>
      </c>
      <c r="L310" s="38">
        <v>2023</v>
      </c>
      <c r="M310" s="14">
        <f t="shared" ca="1" si="27"/>
        <v>2</v>
      </c>
      <c r="N310" s="2" t="str">
        <f>VLOOKUP(P310,[1]Кафедры!$A$2:$E$587,5,0)</f>
        <v>ИЕиС</v>
      </c>
      <c r="O310" s="1" t="s">
        <v>37</v>
      </c>
      <c r="P310" s="38">
        <v>63</v>
      </c>
      <c r="Q310" s="1" t="str">
        <f>VLOOKUP(P310,[1]Кафедры!$A$2:$D$587,3,0)</f>
        <v>Физики</v>
      </c>
      <c r="R310" s="2" t="str">
        <f>VLOOKUP(P310,[1]Кафедры!$A$2:$D$587,4,0)</f>
        <v>Долгушин Д.М.</v>
      </c>
      <c r="S310" s="11" t="s">
        <v>38</v>
      </c>
      <c r="T310" s="11"/>
      <c r="U310" s="1"/>
      <c r="V310" s="39">
        <v>45170</v>
      </c>
      <c r="W310" s="1" t="s">
        <v>648</v>
      </c>
      <c r="X310" s="17">
        <f t="shared" si="28"/>
        <v>45900</v>
      </c>
      <c r="Y310" s="1"/>
      <c r="Z310" s="18">
        <v>14</v>
      </c>
      <c r="AA310" s="15" t="str">
        <f>IF(B310="ФГОС 3++",VLOOKUP(F310,'[1]Справочник ФГОС ВО'!$C$2:$K$126,9,0),"")</f>
        <v xml:space="preserve"> </v>
      </c>
      <c r="AB310" s="67"/>
      <c r="AC310" s="6" t="str">
        <f>IF(AND(G310="асп",B310="ФГОС ВО"),VLOOKUP(K310,'[1]Науч.спец-ФГОС-кафедра'!$F$2:$S$52,14,0),"")</f>
        <v/>
      </c>
      <c r="AD310" s="14">
        <f t="shared" si="29"/>
        <v>2025</v>
      </c>
      <c r="AE310" s="38"/>
      <c r="AF310" s="11"/>
    </row>
    <row r="311" spans="1:32" ht="38.25">
      <c r="A311" s="5" t="str">
        <f t="shared" si="24"/>
        <v>08.00.00</v>
      </c>
      <c r="B311" s="6" t="s">
        <v>32</v>
      </c>
      <c r="C311" s="7" t="str">
        <f t="shared" si="25"/>
        <v/>
      </c>
      <c r="D311" s="8" t="str">
        <f t="shared" si="26"/>
        <v/>
      </c>
      <c r="E311" s="9" t="str">
        <f>IFERROR(VLOOKUP(F311,'[1]ФГОС ВПО-ФГОС ВО'!$A$2:$C$111,3,0),IF(B311="ФГОС ВО",VLOOKUP([1]Группы!#REF!,'[1]Науч.спец-ФГОС-кафедра'!$F$3:$G$52,2,0),VLOOKUP(J311,'[1]Науч.спец-ФГОС-кафедра'!$B$3:$G$52,6,0)))</f>
        <v>270800</v>
      </c>
      <c r="F311" s="10" t="s">
        <v>649</v>
      </c>
      <c r="G311" s="11" t="s">
        <v>423</v>
      </c>
      <c r="H311" s="12" t="s">
        <v>650</v>
      </c>
      <c r="I311" s="12" t="s">
        <v>650</v>
      </c>
      <c r="J311" s="13" t="str">
        <f>IF(B311="ФГТ",VLOOKUP(F311,'[1]Науч.спец-ФГОС-кафедра'!$A$1:$B$52,2,0),VLOOKUP(F311,'[1]ФГОС ВПО-ФГОС ВО'!$A$2:$B$129,2,0))</f>
        <v>Строительство</v>
      </c>
      <c r="K311" s="13" t="s">
        <v>651</v>
      </c>
      <c r="L311" s="2">
        <v>2023</v>
      </c>
      <c r="M311" s="14">
        <f t="shared" ca="1" si="27"/>
        <v>2</v>
      </c>
      <c r="N311" s="2" t="str">
        <f>VLOOKUP(P311,[1]Кафедры!$A$2:$E$587,5,0)</f>
        <v>ИСАиИ</v>
      </c>
      <c r="O311" s="2" t="s">
        <v>48</v>
      </c>
      <c r="P311" s="2">
        <v>42</v>
      </c>
      <c r="Q311" s="2" t="str">
        <f>VLOOKUP(P311,[1]Кафедры!$A$2:$D$587,3,0)</f>
        <v>ПиСЗ</v>
      </c>
      <c r="R311" s="2" t="str">
        <f>VLOOKUP(P311,[1]Кафедры!$A$2:$D$587,4,0)</f>
        <v>Наркевич М.Ю.</v>
      </c>
      <c r="S311" s="15" t="s">
        <v>38</v>
      </c>
      <c r="T311" s="2"/>
      <c r="U311" s="2"/>
      <c r="V311" s="17">
        <v>45170</v>
      </c>
      <c r="W311" s="2" t="s">
        <v>648</v>
      </c>
      <c r="X311" s="17">
        <f t="shared" si="28"/>
        <v>45900</v>
      </c>
      <c r="Y311" s="2" t="str">
        <f>IFERROR(IF(B311="ФГОС ВО",VLOOKUP(E311,'[1]Науч.спец-ФГОС-кафедра'!$G$3:$H$52,2,0),VLOOKUP(F311,'[1]Науч.спец-ФГОС-кафедра'!$A$3:$H$52,8,0)),"")</f>
        <v/>
      </c>
      <c r="Z311" s="18">
        <v>14</v>
      </c>
      <c r="AA311" s="15" t="str">
        <f>IF(B311="ФГОС 3++",VLOOKUP(F311,'[1]Справочник ФГОС ВО'!$C$2:$K$126,9,0),"")</f>
        <v xml:space="preserve"> </v>
      </c>
      <c r="AB311" s="15"/>
      <c r="AC311" s="6" t="str">
        <f>IF(AND(G311="асп",B311="ФГОС ВО"),VLOOKUP(K311,'[1]Науч.спец-ФГОС-кафедра'!$F$2:$S$52,14,0),"")</f>
        <v/>
      </c>
      <c r="AD311" s="14">
        <f t="shared" si="29"/>
        <v>2025</v>
      </c>
      <c r="AE311" s="14"/>
      <c r="AF311" s="6"/>
    </row>
    <row r="312" spans="1:32" ht="38.25">
      <c r="A312" s="5" t="str">
        <f t="shared" si="24"/>
        <v>08.00.00</v>
      </c>
      <c r="B312" s="6" t="s">
        <v>32</v>
      </c>
      <c r="C312" s="7" t="str">
        <f t="shared" si="25"/>
        <v/>
      </c>
      <c r="D312" s="8" t="str">
        <f t="shared" si="26"/>
        <v/>
      </c>
      <c r="E312" s="9" t="str">
        <f>IFERROR(VLOOKUP(F312,'[1]ФГОС ВПО-ФГОС ВО'!$A$2:$C$111,3,0),IF(B312="ФГОС ВО",VLOOKUP([1]Группы!#REF!,'[1]Науч.спец-ФГОС-кафедра'!$F$3:$G$52,2,0),VLOOKUP(J312,'[1]Науч.спец-ФГОС-кафедра'!$B$3:$G$52,6,0)))</f>
        <v>270800</v>
      </c>
      <c r="F312" s="10" t="s">
        <v>649</v>
      </c>
      <c r="G312" s="11" t="s">
        <v>423</v>
      </c>
      <c r="H312" s="12" t="s">
        <v>652</v>
      </c>
      <c r="I312" s="12" t="s">
        <v>652</v>
      </c>
      <c r="J312" s="13" t="str">
        <f>IF(B312="ФГТ",VLOOKUP(F312,'[1]Науч.спец-ФГОС-кафедра'!$A$1:$B$52,2,0),VLOOKUP(F312,'[1]ФГОС ВПО-ФГОС ВО'!$A$2:$B$129,2,0))</f>
        <v>Строительство</v>
      </c>
      <c r="K312" s="13" t="s">
        <v>651</v>
      </c>
      <c r="L312" s="2">
        <v>2023</v>
      </c>
      <c r="M312" s="14">
        <f t="shared" ca="1" si="27"/>
        <v>2</v>
      </c>
      <c r="N312" s="2" t="str">
        <f>VLOOKUP(P312,[1]Кафедры!$A$2:$E$587,5,0)</f>
        <v>ИСАиИ</v>
      </c>
      <c r="O312" s="2" t="s">
        <v>55</v>
      </c>
      <c r="P312" s="2">
        <v>42</v>
      </c>
      <c r="Q312" s="2" t="str">
        <f>VLOOKUP(P312,[1]Кафедры!$A$2:$D$587,3,0)</f>
        <v>ПиСЗ</v>
      </c>
      <c r="R312" s="2" t="str">
        <f>VLOOKUP(P312,[1]Кафедры!$A$2:$D$587,4,0)</f>
        <v>Наркевич М.Ю.</v>
      </c>
      <c r="S312" s="15" t="s">
        <v>73</v>
      </c>
      <c r="T312" s="2"/>
      <c r="U312" s="2"/>
      <c r="V312" s="17">
        <v>45200</v>
      </c>
      <c r="W312" s="2" t="s">
        <v>426</v>
      </c>
      <c r="X312" s="17">
        <f t="shared" si="28"/>
        <v>46053</v>
      </c>
      <c r="Y312" s="2" t="str">
        <f>IFERROR(IF(B312="ФГОС ВО",VLOOKUP(E312,'[1]Науч.спец-ФГОС-кафедра'!$G$3:$H$52,2,0),VLOOKUP(F312,'[1]Науч.спец-ФГОС-кафедра'!$A$3:$H$52,8,0)),"")</f>
        <v/>
      </c>
      <c r="Z312" s="18">
        <v>5</v>
      </c>
      <c r="AA312" s="15" t="str">
        <f>IF(B312="ФГОС 3++",VLOOKUP(F312,'[1]Справочник ФГОС ВО'!$C$2:$K$126,9,0),"")</f>
        <v xml:space="preserve"> </v>
      </c>
      <c r="AB312" s="15"/>
      <c r="AC312" s="6" t="str">
        <f>IF(AND(G312="асп",B312="ФГОС ВО"),VLOOKUP(K312,'[1]Науч.спец-ФГОС-кафедра'!$F$2:$S$52,14,0),"")</f>
        <v/>
      </c>
      <c r="AD312" s="14">
        <f t="shared" si="29"/>
        <v>2026</v>
      </c>
      <c r="AE312" s="14"/>
      <c r="AF312" s="6"/>
    </row>
    <row r="313" spans="1:32" s="41" customFormat="1" ht="38.25">
      <c r="A313" s="5" t="str">
        <f t="shared" si="24"/>
        <v>08.00.00</v>
      </c>
      <c r="B313" s="11" t="s">
        <v>32</v>
      </c>
      <c r="C313" s="7" t="str">
        <f t="shared" si="25"/>
        <v/>
      </c>
      <c r="D313" s="8" t="str">
        <f t="shared" si="26"/>
        <v/>
      </c>
      <c r="E313" s="9" t="str">
        <f>IFERROR(VLOOKUP(F313,'[1]ФГОС ВПО-ФГОС ВО'!$A$2:$C$111,3,0),IF(B313="ФГОС ВО",VLOOKUP([1]Группы!#REF!,'[1]Науч.спец-ФГОС-кафедра'!$F$3:$G$52,2,0),VLOOKUP(J313,'[1]Науч.спец-ФГОС-кафедра'!$B$3:$G$52,6,0)))</f>
        <v>270800</v>
      </c>
      <c r="F313" s="10" t="s">
        <v>649</v>
      </c>
      <c r="G313" s="11" t="s">
        <v>423</v>
      </c>
      <c r="H313" s="12" t="s">
        <v>653</v>
      </c>
      <c r="I313" s="12" t="s">
        <v>653</v>
      </c>
      <c r="J313" s="13" t="str">
        <f>IF(B313="ФГТ",VLOOKUP(F313,'[1]Науч.спец-ФГОС-кафедра'!$A$1:$B$52,2,0),VLOOKUP(F313,'[1]ФГОС ВПО-ФГОС ВО'!$A$2:$B$129,2,0))</f>
        <v>Строительство</v>
      </c>
      <c r="K313" s="21" t="s">
        <v>654</v>
      </c>
      <c r="L313" s="1">
        <v>2023</v>
      </c>
      <c r="M313" s="14">
        <f t="shared" ca="1" si="27"/>
        <v>2</v>
      </c>
      <c r="N313" s="2" t="str">
        <f>VLOOKUP(P313,[1]Кафедры!$A$2:$E$587,5,0)</f>
        <v>ИСАиИ</v>
      </c>
      <c r="O313" s="1" t="s">
        <v>48</v>
      </c>
      <c r="P313" s="1">
        <v>62</v>
      </c>
      <c r="Q313" s="1" t="str">
        <f>VLOOKUP(P313,[1]Кафедры!$A$2:$D$587,3,0)</f>
        <v>УиИС</v>
      </c>
      <c r="R313" s="2" t="str">
        <f>VLOOKUP(P313,[1]Кафедры!$A$2:$D$587,4,0)</f>
        <v>Суровцов М.М.</v>
      </c>
      <c r="S313" s="12" t="s">
        <v>38</v>
      </c>
      <c r="T313" s="1"/>
      <c r="U313" s="1"/>
      <c r="V313" s="39">
        <v>45170</v>
      </c>
      <c r="W313" s="1" t="s">
        <v>648</v>
      </c>
      <c r="X313" s="17">
        <f t="shared" si="28"/>
        <v>45900</v>
      </c>
      <c r="Y313" s="1" t="str">
        <f>IFERROR(IF(B313="ФГОС ВО",VLOOKUP(E313,'[1]Науч.спец-ФГОС-кафедра'!$G$3:$H$52,2,0),VLOOKUP(F313,'[1]Науч.спец-ФГОС-кафедра'!$A$3:$H$52,8,0)),"")</f>
        <v/>
      </c>
      <c r="Z313" s="18">
        <v>17</v>
      </c>
      <c r="AA313" s="15" t="str">
        <f>IF(B313="ФГОС 3++",VLOOKUP(F313,'[1]Справочник ФГОС ВО'!$C$2:$K$126,9,0),"")</f>
        <v xml:space="preserve"> </v>
      </c>
      <c r="AB313" s="12"/>
      <c r="AC313" s="6" t="str">
        <f>IF(AND(G313="асп",B313="ФГОС ВО"),VLOOKUP(K313,'[1]Науч.спец-ФГОС-кафедра'!$F$2:$S$52,14,0),"")</f>
        <v/>
      </c>
      <c r="AD313" s="14">
        <f t="shared" si="29"/>
        <v>2025</v>
      </c>
      <c r="AE313" s="38"/>
      <c r="AF313" s="11"/>
    </row>
    <row r="314" spans="1:32" s="41" customFormat="1" ht="25.5">
      <c r="A314" s="5" t="str">
        <f t="shared" si="24"/>
        <v>08.00.00</v>
      </c>
      <c r="B314" s="11" t="s">
        <v>32</v>
      </c>
      <c r="C314" s="7" t="str">
        <f t="shared" si="25"/>
        <v/>
      </c>
      <c r="D314" s="8" t="str">
        <f t="shared" si="26"/>
        <v/>
      </c>
      <c r="E314" s="9" t="str">
        <f>IFERROR(VLOOKUP(F314,'[1]ФГОС ВПО-ФГОС ВО'!$A$2:$C$111,3,0),IF(B314="ФГОС ВО",VLOOKUP([1]Группы!#REF!,'[1]Науч.спец-ФГОС-кафедра'!$F$3:$G$52,2,0),VLOOKUP(J314,'[1]Науч.спец-ФГОС-кафедра'!$B$3:$G$52,6,0)))</f>
        <v>270800</v>
      </c>
      <c r="F314" s="10" t="s">
        <v>649</v>
      </c>
      <c r="G314" s="11" t="s">
        <v>423</v>
      </c>
      <c r="H314" s="12" t="s">
        <v>655</v>
      </c>
      <c r="I314" s="12" t="s">
        <v>655</v>
      </c>
      <c r="J314" s="13" t="str">
        <f>IF(B314="ФГТ",VLOOKUP(F314,'[1]Науч.спец-ФГОС-кафедра'!$A$1:$B$52,2,0),VLOOKUP(F314,'[1]ФГОС ВПО-ФГОС ВО'!$A$2:$B$129,2,0))</f>
        <v>Строительство</v>
      </c>
      <c r="K314" s="21" t="s">
        <v>656</v>
      </c>
      <c r="L314" s="1">
        <v>2023</v>
      </c>
      <c r="M314" s="14">
        <f t="shared" ca="1" si="27"/>
        <v>2</v>
      </c>
      <c r="N314" s="2" t="str">
        <f>VLOOKUP(P314,[1]Кафедры!$A$2:$E$587,5,0)</f>
        <v>ИСАиИ</v>
      </c>
      <c r="O314" s="1" t="s">
        <v>48</v>
      </c>
      <c r="P314" s="1">
        <v>62</v>
      </c>
      <c r="Q314" s="1" t="str">
        <f>VLOOKUP(P314,[1]Кафедры!$A$2:$D$587,3,0)</f>
        <v>УиИС</v>
      </c>
      <c r="R314" s="2" t="str">
        <f>VLOOKUP(P314,[1]Кафедры!$A$2:$D$587,4,0)</f>
        <v>Суровцов М.М.</v>
      </c>
      <c r="S314" s="12" t="s">
        <v>38</v>
      </c>
      <c r="T314" s="1"/>
      <c r="U314" s="1"/>
      <c r="V314" s="39">
        <v>45170</v>
      </c>
      <c r="W314" s="1" t="s">
        <v>648</v>
      </c>
      <c r="X314" s="17">
        <f t="shared" si="28"/>
        <v>45900</v>
      </c>
      <c r="Y314" s="1" t="str">
        <f>IFERROR(IF(B314="ФГОС ВО",VLOOKUP(E314,'[1]Науч.спец-ФГОС-кафедра'!$G$3:$H$52,2,0),VLOOKUP(F314,'[1]Науч.спец-ФГОС-кафедра'!$A$3:$H$52,8,0)),"")</f>
        <v/>
      </c>
      <c r="Z314" s="18">
        <v>17</v>
      </c>
      <c r="AA314" s="15" t="str">
        <f>IF(B314="ФГОС 3++",VLOOKUP(F314,'[1]Справочник ФГОС ВО'!$C$2:$K$126,9,0),"")</f>
        <v xml:space="preserve"> </v>
      </c>
      <c r="AB314" s="12"/>
      <c r="AC314" s="6" t="str">
        <f>IF(AND(G314="асп",B314="ФГОС ВО"),VLOOKUP(K314,'[1]Науч.спец-ФГОС-кафедра'!$F$2:$S$52,14,0),"")</f>
        <v/>
      </c>
      <c r="AD314" s="14">
        <f t="shared" si="29"/>
        <v>2025</v>
      </c>
      <c r="AE314" s="38"/>
      <c r="AF314" s="11"/>
    </row>
    <row r="315" spans="1:32" ht="38.25">
      <c r="A315" s="5" t="str">
        <f t="shared" si="24"/>
        <v>09.00.00</v>
      </c>
      <c r="B315" s="6" t="s">
        <v>32</v>
      </c>
      <c r="C315" s="7" t="str">
        <f t="shared" si="25"/>
        <v/>
      </c>
      <c r="D315" s="8" t="str">
        <f t="shared" si="26"/>
        <v/>
      </c>
      <c r="E315" s="9" t="str">
        <f>IFERROR(VLOOKUP(F315,'[1]ФГОС ВПО-ФГОС ВО'!$A$2:$C$111,3,0),IF(B315="ФГОС ВО",VLOOKUP([1]Группы!#REF!,'[1]Науч.спец-ФГОС-кафедра'!$F$3:$G$52,2,0),VLOOKUP(J315,'[1]Науч.спец-ФГОС-кафедра'!$B$3:$G$52,6,0)))</f>
        <v>230100</v>
      </c>
      <c r="F315" s="10" t="s">
        <v>657</v>
      </c>
      <c r="G315" s="11" t="s">
        <v>423</v>
      </c>
      <c r="H315" s="12" t="s">
        <v>658</v>
      </c>
      <c r="I315" s="12" t="s">
        <v>658</v>
      </c>
      <c r="J315" s="13" t="str">
        <f>IF(B315="ФГТ",VLOOKUP(F315,'[1]Науч.спец-ФГОС-кафедра'!$A$1:$B$52,2,0),VLOOKUP(F315,'[1]ФГОС ВПО-ФГОС ВО'!$A$2:$B$129,2,0))</f>
        <v>Информатика и вычислительная техника</v>
      </c>
      <c r="K315" s="13" t="s">
        <v>659</v>
      </c>
      <c r="L315" s="2">
        <v>2023</v>
      </c>
      <c r="M315" s="14">
        <f t="shared" ca="1" si="27"/>
        <v>2</v>
      </c>
      <c r="N315" s="2" t="str">
        <f>VLOOKUP(P315,[1]Кафедры!$A$2:$E$587,5,0)</f>
        <v>ИЭиАС</v>
      </c>
      <c r="O315" s="2" t="s">
        <v>77</v>
      </c>
      <c r="P315" s="2">
        <v>11</v>
      </c>
      <c r="Q315" s="2" t="str">
        <f>VLOOKUP(P315,[1]Кафедры!$A$2:$D$587,3,0)</f>
        <v>ВТиП</v>
      </c>
      <c r="R315" s="2" t="str">
        <f>VLOOKUP(P315,[1]Кафедры!$A$2:$D$587,4,0)</f>
        <v>Логунова О.С.</v>
      </c>
      <c r="S315" s="15" t="s">
        <v>38</v>
      </c>
      <c r="T315" s="2"/>
      <c r="U315" s="2"/>
      <c r="V315" s="17">
        <v>45170</v>
      </c>
      <c r="W315" s="2" t="s">
        <v>648</v>
      </c>
      <c r="X315" s="17">
        <f t="shared" si="28"/>
        <v>45900</v>
      </c>
      <c r="Y315" s="2" t="str">
        <f>IFERROR(IF(B315="ФГОС ВО",VLOOKUP(E315,'[1]Науч.спец-ФГОС-кафедра'!$G$3:$H$52,2,0),VLOOKUP(F315,'[1]Науч.спец-ФГОС-кафедра'!$A$3:$H$52,8,0)),"")</f>
        <v/>
      </c>
      <c r="Z315" s="22">
        <v>17</v>
      </c>
      <c r="AA315" s="15" t="str">
        <f>IF(B315="ФГОС 3++",VLOOKUP(F315,'[1]Справочник ФГОС ВО'!$C$2:$K$126,9,0),"")</f>
        <v xml:space="preserve"> </v>
      </c>
      <c r="AB315" s="15" t="s">
        <v>74</v>
      </c>
      <c r="AC315" s="6" t="str">
        <f>IF(AND(G315="асп",B315="ФГОС ВО"),VLOOKUP(K315,'[1]Науч.спец-ФГОС-кафедра'!$F$2:$S$52,14,0),"")</f>
        <v/>
      </c>
      <c r="AD315" s="14">
        <f t="shared" si="29"/>
        <v>2025</v>
      </c>
      <c r="AE315" s="14"/>
      <c r="AF315" s="14" t="s">
        <v>78</v>
      </c>
    </row>
    <row r="316" spans="1:32" ht="26.45" customHeight="1">
      <c r="A316" s="5" t="str">
        <f t="shared" si="24"/>
        <v>09.00.00</v>
      </c>
      <c r="B316" s="6" t="s">
        <v>32</v>
      </c>
      <c r="C316" s="7" t="str">
        <f t="shared" si="25"/>
        <v/>
      </c>
      <c r="D316" s="8" t="str">
        <f t="shared" si="26"/>
        <v/>
      </c>
      <c r="E316" s="9" t="str">
        <f>IFERROR(VLOOKUP(F316,'[1]ФГОС ВПО-ФГОС ВО'!$A$2:$C$111,3,0),IF(B316="ФГОС ВО",VLOOKUP([1]Группы!#REF!,'[1]Науч.спец-ФГОС-кафедра'!$F$3:$G$52,2,0),VLOOKUP(J316,'[1]Науч.спец-ФГОС-кафедра'!$B$3:$G$52,6,0)))</f>
        <v>230700</v>
      </c>
      <c r="F316" s="10" t="s">
        <v>660</v>
      </c>
      <c r="G316" s="11" t="s">
        <v>423</v>
      </c>
      <c r="H316" s="12" t="s">
        <v>661</v>
      </c>
      <c r="I316" s="12" t="s">
        <v>661</v>
      </c>
      <c r="J316" s="13" t="str">
        <f>IF(B316="ФГТ",VLOOKUP(F316,'[1]Науч.спец-ФГОС-кафедра'!$A$1:$B$52,2,0),VLOOKUP(F316,'[1]ФГОС ВПО-ФГОС ВО'!$A$2:$B$129,2,0))</f>
        <v>Прикладная информатика</v>
      </c>
      <c r="K316" s="13" t="s">
        <v>662</v>
      </c>
      <c r="L316" s="2">
        <v>2023</v>
      </c>
      <c r="M316" s="14">
        <f t="shared" ca="1" si="27"/>
        <v>2</v>
      </c>
      <c r="N316" s="2" t="str">
        <f>VLOOKUP(P316,[1]Кафедры!$A$2:$E$587,5,0)</f>
        <v>ИЭиАС</v>
      </c>
      <c r="O316" s="2" t="s">
        <v>77</v>
      </c>
      <c r="P316" s="2">
        <v>6</v>
      </c>
      <c r="Q316" s="2" t="str">
        <f>VLOOKUP(P316,[1]Кафедры!$A$2:$D$499,3,0)</f>
        <v>БИиИТ</v>
      </c>
      <c r="R316" s="2" t="str">
        <f>VLOOKUP(P316,[1]Кафедры!$A$2:$D$587,4,0)</f>
        <v>Чусавитина Г.Н.</v>
      </c>
      <c r="S316" s="15" t="s">
        <v>38</v>
      </c>
      <c r="T316" s="2"/>
      <c r="U316" s="2"/>
      <c r="V316" s="17">
        <v>45170</v>
      </c>
      <c r="W316" s="2" t="s">
        <v>648</v>
      </c>
      <c r="X316" s="17">
        <f t="shared" si="28"/>
        <v>45900</v>
      </c>
      <c r="Y316" s="2" t="str">
        <f>IFERROR(IF(B316="ФГОС ВО",VLOOKUP(E316,'[1]Науч.спец-ФГОС-кафедра'!$G$3:$H$52,2,0),VLOOKUP(F316,'[1]Науч.спец-ФГОС-кафедра'!$A$3:$H$52,8,0)),"")</f>
        <v/>
      </c>
      <c r="Z316" s="22">
        <v>15</v>
      </c>
      <c r="AA316" s="15" t="str">
        <f>IF(B316="ФГОС 3++",VLOOKUP(F316,'[1]Справочник ФГОС ВО'!$C$2:$K$126,9,0),"")</f>
        <v xml:space="preserve"> </v>
      </c>
      <c r="AB316" s="15" t="s">
        <v>74</v>
      </c>
      <c r="AC316" s="6" t="str">
        <f>IF(AND(G316="асп",B316="ФГОС ВО"),VLOOKUP(K316,'[1]Науч.спец-ФГОС-кафедра'!$F$2:$S$52,14,0),"")</f>
        <v/>
      </c>
      <c r="AD316" s="14">
        <f t="shared" si="29"/>
        <v>2025</v>
      </c>
      <c r="AE316" s="14"/>
      <c r="AF316" s="14" t="s">
        <v>78</v>
      </c>
    </row>
    <row r="317" spans="1:32" ht="26.45" customHeight="1">
      <c r="A317" s="5" t="str">
        <f t="shared" si="24"/>
        <v>11.00.00</v>
      </c>
      <c r="B317" s="6" t="s">
        <v>32</v>
      </c>
      <c r="C317" s="7" t="str">
        <f t="shared" si="25"/>
        <v/>
      </c>
      <c r="D317" s="8" t="str">
        <f t="shared" si="26"/>
        <v/>
      </c>
      <c r="E317" s="9" t="str">
        <f>IFERROR(VLOOKUP(F317,'[1]ФГОС ВПО-ФГОС ВО'!$A$2:$C$111,3,0),IF(B317="ФГОС ВО",VLOOKUP([1]Группы!#REF!,'[1]Науч.спец-ФГОС-кафедра'!$F$3:$G$52,2,0),VLOOKUP(J317,'[1]Науч.спец-ФГОС-кафедра'!$B$3:$G$52,6,0)))</f>
        <v>210100</v>
      </c>
      <c r="F317" s="10" t="s">
        <v>663</v>
      </c>
      <c r="G317" s="11" t="s">
        <v>423</v>
      </c>
      <c r="H317" s="12" t="s">
        <v>664</v>
      </c>
      <c r="I317" s="12" t="s">
        <v>664</v>
      </c>
      <c r="J317" s="13" t="str">
        <f>IF(B317="ФГТ",VLOOKUP(F317,'[1]Науч.спец-ФГОС-кафедра'!$A$1:$B$52,2,0),VLOOKUP(F317,'[1]ФГОС ВПО-ФГОС ВО'!$A$2:$B$129,2,0))</f>
        <v>Электроника и наноэлектроника</v>
      </c>
      <c r="K317" s="13" t="s">
        <v>665</v>
      </c>
      <c r="L317" s="2">
        <v>2023</v>
      </c>
      <c r="M317" s="14">
        <f t="shared" ca="1" si="27"/>
        <v>2</v>
      </c>
      <c r="N317" s="2" t="str">
        <f>VLOOKUP(P317,[1]Кафедры!$A$2:$E$587,5,0)</f>
        <v>ИЭиАС</v>
      </c>
      <c r="O317" s="2" t="s">
        <v>77</v>
      </c>
      <c r="P317" s="2">
        <v>70</v>
      </c>
      <c r="Q317" s="2" t="str">
        <f>VLOOKUP(P317,[1]Кафедры!$A$2:$D$499,3,0)</f>
        <v>ЭиМЭ</v>
      </c>
      <c r="R317" s="2" t="str">
        <f>VLOOKUP(P317,[1]Кафедры!$A$2:$D$587,4,0)</f>
        <v>Усатый Д.Ю.</v>
      </c>
      <c r="S317" s="15" t="s">
        <v>38</v>
      </c>
      <c r="T317" s="2"/>
      <c r="U317" s="2"/>
      <c r="V317" s="17">
        <v>45170</v>
      </c>
      <c r="W317" s="2" t="s">
        <v>648</v>
      </c>
      <c r="X317" s="17">
        <f t="shared" si="28"/>
        <v>45900</v>
      </c>
      <c r="Y317" s="2" t="str">
        <f>IFERROR(IF(B317="ФГОС ВО",VLOOKUP(E317,'[1]Науч.спец-ФГОС-кафедра'!$G$3:$H$52,2,0),VLOOKUP(F317,'[1]Науч.спец-ФГОС-кафедра'!$A$3:$H$52,8,0)),"")</f>
        <v/>
      </c>
      <c r="Z317" s="22">
        <v>16</v>
      </c>
      <c r="AA317" s="15" t="str">
        <f>IF(B317="ФГОС 3++",VLOOKUP(F317,'[1]Справочник ФГОС ВО'!$C$2:$K$126,9,0),"")</f>
        <v xml:space="preserve"> </v>
      </c>
      <c r="AB317" s="15"/>
      <c r="AC317" s="6" t="str">
        <f>IF(AND(G317="асп",B317="ФГОС ВО"),VLOOKUP(K317,'[1]Науч.спец-ФГОС-кафедра'!$F$2:$S$52,14,0),"")</f>
        <v/>
      </c>
      <c r="AD317" s="14">
        <f t="shared" si="29"/>
        <v>2025</v>
      </c>
      <c r="AE317" s="14"/>
      <c r="AF317" s="14" t="s">
        <v>78</v>
      </c>
    </row>
    <row r="318" spans="1:32" ht="38.25">
      <c r="A318" s="5" t="str">
        <f t="shared" si="24"/>
        <v>13.00.00</v>
      </c>
      <c r="B318" s="6" t="s">
        <v>32</v>
      </c>
      <c r="C318" s="7" t="str">
        <f t="shared" si="25"/>
        <v/>
      </c>
      <c r="D318" s="8" t="str">
        <f t="shared" si="26"/>
        <v/>
      </c>
      <c r="E318" s="9" t="str">
        <f>IFERROR(VLOOKUP(F318,'[1]ФГОС ВПО-ФГОС ВО'!$A$2:$C$111,3,0),IF(B318="ФГОС ВО",VLOOKUP([1]Группы!#REF!,'[1]Науч.спец-ФГОС-кафедра'!$F$3:$G$52,2,0),VLOOKUP(J318,'[1]Науч.спец-ФГОС-кафедра'!$B$3:$G$52,6,0)))</f>
        <v>140100</v>
      </c>
      <c r="F318" s="6" t="s">
        <v>666</v>
      </c>
      <c r="G318" s="6" t="s">
        <v>423</v>
      </c>
      <c r="H318" s="6" t="s">
        <v>667</v>
      </c>
      <c r="I318" s="6" t="s">
        <v>667</v>
      </c>
      <c r="J318" s="13" t="str">
        <f>IF(B318="ФГТ",VLOOKUP(F318,'[1]Науч.спец-ФГОС-кафедра'!$A$1:$B$52,2,0),VLOOKUP(F318,'[1]ФГОС ВПО-ФГОС ВО'!$A$2:$B$129,2,0))</f>
        <v>Теплоэнергетика и теплотехника</v>
      </c>
      <c r="K318" s="54" t="s">
        <v>668</v>
      </c>
      <c r="L318" s="14">
        <v>2023</v>
      </c>
      <c r="M318" s="14">
        <f t="shared" ca="1" si="27"/>
        <v>2</v>
      </c>
      <c r="N318" s="2" t="str">
        <f>VLOOKUP(P318,[1]Кафедры!$A$2:$E$587,5,0)</f>
        <v>ИЭиАС</v>
      </c>
      <c r="O318" s="2" t="s">
        <v>77</v>
      </c>
      <c r="P318" s="14">
        <v>59</v>
      </c>
      <c r="Q318" s="2" t="str">
        <f>VLOOKUP(P318,[1]Кафедры!$A$2:$D$587,3,0)</f>
        <v>ТиЭС</v>
      </c>
      <c r="R318" s="2" t="str">
        <f>VLOOKUP(P318,[1]Кафедры!$A$2:$D$587,4,0)</f>
        <v>Нешпоренко Е.Г.</v>
      </c>
      <c r="S318" s="6" t="s">
        <v>38</v>
      </c>
      <c r="T318" s="6"/>
      <c r="U318" s="2"/>
      <c r="V318" s="17">
        <v>45170</v>
      </c>
      <c r="W318" s="2" t="s">
        <v>648</v>
      </c>
      <c r="X318" s="17">
        <f t="shared" si="28"/>
        <v>45900</v>
      </c>
      <c r="Y318" s="2" t="str">
        <f>IFERROR(IF(B318="ФГОС ВО",VLOOKUP(E318,'[1]Науч.спец-ФГОС-кафедра'!$G$3:$H$52,2,0),VLOOKUP(F318,'[1]Науч.спец-ФГОС-кафедра'!$A$3:$H$52,8,0)),"")</f>
        <v/>
      </c>
      <c r="Z318" s="18">
        <v>15</v>
      </c>
      <c r="AA318" s="15" t="str">
        <f>IF(B318="ФГОС 3++",VLOOKUP(F318,'[1]Справочник ФГОС ВО'!$C$2:$K$126,9,0),"")</f>
        <v xml:space="preserve"> </v>
      </c>
      <c r="AB318" s="15"/>
      <c r="AC318" s="6" t="str">
        <f>IF(AND(G318="асп",B318="ФГОС ВО"),VLOOKUP(K318,'[1]Науч.спец-ФГОС-кафедра'!$F$2:$S$52,14,0),"")</f>
        <v/>
      </c>
      <c r="AD318" s="14">
        <f t="shared" si="29"/>
        <v>2025</v>
      </c>
      <c r="AE318" s="14"/>
      <c r="AF318" s="6"/>
    </row>
    <row r="319" spans="1:32" ht="25.5">
      <c r="A319" s="5" t="str">
        <f t="shared" si="24"/>
        <v>13.00.00</v>
      </c>
      <c r="B319" s="6" t="s">
        <v>32</v>
      </c>
      <c r="C319" s="7" t="str">
        <f t="shared" si="25"/>
        <v/>
      </c>
      <c r="D319" s="8" t="str">
        <f t="shared" si="26"/>
        <v/>
      </c>
      <c r="E319" s="9" t="str">
        <f>IFERROR(VLOOKUP(F319,'[1]ФГОС ВПО-ФГОС ВО'!$A$2:$C$111,3,0),IF(B319="ФГОС ВО",VLOOKUP([1]Группы!#REF!,'[1]Науч.спец-ФГОС-кафедра'!$F$3:$G$52,2,0),VLOOKUP(J319,'[1]Науч.спец-ФГОС-кафедра'!$B$3:$G$52,6,0)))</f>
        <v>140400</v>
      </c>
      <c r="F319" s="6" t="s">
        <v>610</v>
      </c>
      <c r="G319" s="6" t="s">
        <v>423</v>
      </c>
      <c r="H319" s="48" t="s">
        <v>669</v>
      </c>
      <c r="I319" s="48" t="s">
        <v>669</v>
      </c>
      <c r="J319" s="13" t="str">
        <f>IF(B319="ФГТ",VLOOKUP(F319,'[1]Науч.спец-ФГОС-кафедра'!$A$1:$B$52,2,0),VLOOKUP(F319,'[1]ФГОС ВПО-ФГОС ВО'!$A$2:$B$129,2,0))</f>
        <v>Электроэнергетика и электротехника</v>
      </c>
      <c r="K319" s="54" t="s">
        <v>670</v>
      </c>
      <c r="L319" s="14">
        <v>2023</v>
      </c>
      <c r="M319" s="14">
        <f t="shared" ca="1" si="27"/>
        <v>2</v>
      </c>
      <c r="N319" s="2" t="str">
        <f>VLOOKUP(P319,[1]Кафедры!$A$2:$E$587,5,0)</f>
        <v>ИЭиАС</v>
      </c>
      <c r="O319" s="2" t="s">
        <v>77</v>
      </c>
      <c r="P319" s="14">
        <v>71</v>
      </c>
      <c r="Q319" s="2" t="str">
        <f>VLOOKUP(P319,[1]Кафедры!$A$2:$D$587,3,0)</f>
        <v>ЭПП</v>
      </c>
      <c r="R319" s="2" t="str">
        <f>VLOOKUP(P319,[1]Кафедры!$A$2:$D$587,4,0)</f>
        <v>Варганова А.В.</v>
      </c>
      <c r="S319" s="6" t="s">
        <v>38</v>
      </c>
      <c r="T319" s="6" t="s">
        <v>671</v>
      </c>
      <c r="U319" s="2"/>
      <c r="V319" s="17">
        <v>45170</v>
      </c>
      <c r="W319" s="2" t="s">
        <v>648</v>
      </c>
      <c r="X319" s="17">
        <f t="shared" si="28"/>
        <v>45900</v>
      </c>
      <c r="Y319" s="2" t="str">
        <f>IFERROR(IF(B319="ФГОС ВО",VLOOKUP(E319,'[1]Науч.спец-ФГОС-кафедра'!$G$3:$H$52,2,0),VLOOKUP(F319,'[1]Науч.спец-ФГОС-кафедра'!$A$3:$H$52,8,0)),"")</f>
        <v/>
      </c>
      <c r="Z319" s="18">
        <v>12</v>
      </c>
      <c r="AA319" s="15" t="str">
        <f>IF(B319="ФГОС 3++",VLOOKUP(F319,'[1]Справочник ФГОС ВО'!$C$2:$K$126,9,0),"")</f>
        <v xml:space="preserve"> </v>
      </c>
      <c r="AB319" s="15"/>
      <c r="AC319" s="6" t="str">
        <f>IF(AND(G319="асп",B319="ФГОС ВО"),VLOOKUP(K319,'[1]Науч.спец-ФГОС-кафедра'!$F$2:$S$52,14,0),"")</f>
        <v/>
      </c>
      <c r="AD319" s="14">
        <f t="shared" si="29"/>
        <v>2025</v>
      </c>
      <c r="AE319" s="14"/>
      <c r="AF319" s="6"/>
    </row>
    <row r="320" spans="1:32" customFormat="1" ht="25.5">
      <c r="A320" s="5" t="str">
        <f t="shared" si="24"/>
        <v>13.00.00</v>
      </c>
      <c r="B320" s="6" t="s">
        <v>32</v>
      </c>
      <c r="C320" s="7" t="str">
        <f t="shared" si="25"/>
        <v/>
      </c>
      <c r="D320" s="8" t="str">
        <f t="shared" si="26"/>
        <v/>
      </c>
      <c r="E320" s="9" t="str">
        <f>IFERROR(VLOOKUP(F320,'[1]ФГОС ВПО-ФГОС ВО'!$A$2:$C$111,3,0),IF(B320="ФГОС ВО",VLOOKUP([1]Группы!#REF!,'[1]Науч.спец-ФГОС-кафедра'!$F$3:$G$52,2,0),VLOOKUP(J320,'[1]Науч.спец-ФГОС-кафедра'!$B$3:$G$52,6,0)))</f>
        <v>140400</v>
      </c>
      <c r="F320" s="6" t="s">
        <v>610</v>
      </c>
      <c r="G320" s="6" t="s">
        <v>423</v>
      </c>
      <c r="H320" s="6" t="s">
        <v>672</v>
      </c>
      <c r="I320" s="6" t="s">
        <v>672</v>
      </c>
      <c r="J320" s="13" t="str">
        <f>IF(B320="ФГТ",VLOOKUP(F320,'[1]Науч.спец-ФГОС-кафедра'!$A$1:$B$52,2,0),VLOOKUP(F320,'[1]ФГОС ВПО-ФГОС ВО'!$A$2:$B$129,2,0))</f>
        <v>Электроэнергетика и электротехника</v>
      </c>
      <c r="K320" s="54" t="s">
        <v>612</v>
      </c>
      <c r="L320" s="14">
        <v>2023</v>
      </c>
      <c r="M320" s="14">
        <f t="shared" ca="1" si="27"/>
        <v>2</v>
      </c>
      <c r="N320" s="2" t="str">
        <f>VLOOKUP(P320,[1]Кафедры!$A$2:$E$587,5,0)</f>
        <v>ИЭиАС</v>
      </c>
      <c r="O320" s="2" t="s">
        <v>55</v>
      </c>
      <c r="P320" s="14">
        <v>71</v>
      </c>
      <c r="Q320" s="2" t="str">
        <f>VLOOKUP(P320,[1]Кафедры!$A$2:$D$587,3,0)</f>
        <v>ЭПП</v>
      </c>
      <c r="R320" s="2" t="str">
        <f>VLOOKUP(P320,[1]Кафедры!$A$2:$D$587,4,0)</f>
        <v>Варганова А.В.</v>
      </c>
      <c r="S320" s="6" t="s">
        <v>278</v>
      </c>
      <c r="T320" s="6"/>
      <c r="U320" s="2"/>
      <c r="V320" s="17">
        <v>45200</v>
      </c>
      <c r="W320" s="2" t="s">
        <v>426</v>
      </c>
      <c r="X320" s="17">
        <f t="shared" si="28"/>
        <v>46053</v>
      </c>
      <c r="Y320" s="2" t="str">
        <f>IFERROR(IF(B320="ФГОС ВО",VLOOKUP(E320,'[1]Науч.спец-ФГОС-кафедра'!$G$3:$H$52,2,0),VLOOKUP(F320,'[1]Науч.спец-ФГОС-кафедра'!$A$3:$H$52,8,0)),"")</f>
        <v/>
      </c>
      <c r="Z320" s="18">
        <v>6</v>
      </c>
      <c r="AA320" s="15" t="str">
        <f>IF(B320="ФГОС 3++",VLOOKUP(F320,'[1]Справочник ФГОС ВО'!$C$2:$K$126,9,0),"")</f>
        <v xml:space="preserve"> </v>
      </c>
      <c r="AB320" s="15"/>
      <c r="AC320" s="6" t="str">
        <f>IF(AND(G320="асп",B320="ФГОС ВО"),VLOOKUP(K320,'[1]Науч.спец-ФГОС-кафедра'!$F$2:$S$52,14,0),"")</f>
        <v/>
      </c>
      <c r="AD320" s="14">
        <f t="shared" si="29"/>
        <v>2026</v>
      </c>
      <c r="AE320" s="63"/>
      <c r="AF320" s="64"/>
    </row>
    <row r="321" spans="1:32" ht="26.45" customHeight="1">
      <c r="A321" s="5" t="str">
        <f t="shared" si="24"/>
        <v>13.00.00</v>
      </c>
      <c r="B321" s="6" t="s">
        <v>32</v>
      </c>
      <c r="C321" s="7" t="str">
        <f t="shared" si="25"/>
        <v/>
      </c>
      <c r="D321" s="8" t="str">
        <f t="shared" si="26"/>
        <v/>
      </c>
      <c r="E321" s="9" t="str">
        <f>IFERROR(VLOOKUP(F321,'[1]ФГОС ВПО-ФГОС ВО'!$A$2:$C$111,3,0),IF(B321="ФГОС ВО",VLOOKUP([1]Группы!#REF!,'[1]Науч.спец-ФГОС-кафедра'!$F$3:$G$52,2,0),VLOOKUP(J321,'[1]Науч.спец-ФГОС-кафедра'!$B$3:$G$52,6,0)))</f>
        <v>140400</v>
      </c>
      <c r="F321" s="6" t="s">
        <v>610</v>
      </c>
      <c r="G321" s="6" t="s">
        <v>423</v>
      </c>
      <c r="H321" s="6" t="s">
        <v>673</v>
      </c>
      <c r="I321" s="6" t="s">
        <v>673</v>
      </c>
      <c r="J321" s="13" t="str">
        <f>IF(B321="ФГТ",VLOOKUP(F321,'[1]Науч.спец-ФГОС-кафедра'!$A$1:$B$52,2,0),VLOOKUP(F321,'[1]ФГОС ВПО-ФГОС ВО'!$A$2:$B$129,2,0))</f>
        <v>Электроэнергетика и электротехника</v>
      </c>
      <c r="K321" s="54" t="s">
        <v>674</v>
      </c>
      <c r="L321" s="14">
        <v>2023</v>
      </c>
      <c r="M321" s="14">
        <f t="shared" ca="1" si="27"/>
        <v>2</v>
      </c>
      <c r="N321" s="2" t="str">
        <f>VLOOKUP(P321,[1]Кафедры!$A$2:$E$587,5,0)</f>
        <v>ИЭиАС</v>
      </c>
      <c r="O321" s="2" t="s">
        <v>77</v>
      </c>
      <c r="P321" s="14">
        <v>1</v>
      </c>
      <c r="Q321" s="2" t="str">
        <f>VLOOKUP(P321,[1]Кафедры!$A$2:$D$587,3,0)</f>
        <v>АЭПиМ</v>
      </c>
      <c r="R321" s="2" t="str">
        <f>VLOOKUP(P321,[1]Кафедры!$A$2:$D$587,4,0)</f>
        <v>Николаев А.А.</v>
      </c>
      <c r="S321" s="6" t="s">
        <v>38</v>
      </c>
      <c r="T321" s="6"/>
      <c r="U321" s="2"/>
      <c r="V321" s="17">
        <v>45170</v>
      </c>
      <c r="W321" s="2" t="s">
        <v>648</v>
      </c>
      <c r="X321" s="17">
        <f t="shared" si="28"/>
        <v>45900</v>
      </c>
      <c r="Y321" s="2" t="str">
        <f>IFERROR(IF(B321="ФГОС ВО",VLOOKUP(E321,'[1]Науч.спец-ФГОС-кафедра'!$G$3:$H$52,2,0),VLOOKUP(F321,'[1]Науч.спец-ФГОС-кафедра'!$A$3:$H$52,8,0)),"")</f>
        <v/>
      </c>
      <c r="Z321" s="18">
        <v>12</v>
      </c>
      <c r="AA321" s="15" t="str">
        <f>IF(B321="ФГОС 3++",VLOOKUP(F321,'[1]Справочник ФГОС ВО'!$C$2:$K$126,9,0),"")</f>
        <v xml:space="preserve"> </v>
      </c>
      <c r="AB321" s="15"/>
      <c r="AC321" s="6" t="str">
        <f>IF(AND(G321="асп",B321="ФГОС ВО"),VLOOKUP(K321,'[1]Науч.спец-ФГОС-кафедра'!$F$2:$S$52,14,0),"")</f>
        <v/>
      </c>
      <c r="AD321" s="14">
        <f t="shared" si="29"/>
        <v>2025</v>
      </c>
      <c r="AE321" s="14"/>
      <c r="AF321" s="6"/>
    </row>
    <row r="322" spans="1:32" ht="26.45" customHeight="1">
      <c r="A322" s="5" t="str">
        <f t="shared" ref="A322:A385" si="30">IF(B322="ФГТ",MID(F322,1,3)&amp;".0",MID(F322,2,2)&amp;".00.00")</f>
        <v>15.00.00</v>
      </c>
      <c r="B322" s="6" t="s">
        <v>32</v>
      </c>
      <c r="C322" s="7" t="str">
        <f t="shared" ref="C322:C385" si="31">IF(L322=2021,"17.03.21",IF(L322=2020,"26.02.20",IF(L322=2019,"27.02.19",IF(L322=2018,"28.03.18",IF(L322=2017,"29.03.17","")))))</f>
        <v/>
      </c>
      <c r="D322" s="8" t="str">
        <f t="shared" ref="D322:D385" si="32">IF(L322=2021,5,IF(L322=2020,4,IF(L322=2019,2,IF(L322=2018,3,IF(L322=2017,3,"")))))</f>
        <v/>
      </c>
      <c r="E322" s="9" t="str">
        <f>IFERROR(VLOOKUP(F322,'[1]ФГОС ВПО-ФГОС ВО'!$A$2:$C$111,3,0),IF(B322="ФГОС ВО",VLOOKUP([1]Группы!#REF!,'[1]Науч.спец-ФГОС-кафедра'!$F$3:$G$52,2,0),VLOOKUP(J322,'[1]Науч.спец-ФГОС-кафедра'!$B$3:$G$52,6,0)))</f>
        <v>150700</v>
      </c>
      <c r="F322" s="6" t="s">
        <v>422</v>
      </c>
      <c r="G322" s="6" t="s">
        <v>423</v>
      </c>
      <c r="H322" s="6" t="s">
        <v>675</v>
      </c>
      <c r="I322" s="6" t="s">
        <v>675</v>
      </c>
      <c r="J322" s="13" t="str">
        <f>IF(B322="ФГТ",VLOOKUP(F322,'[1]Науч.спец-ФГОС-кафедра'!$A$1:$B$52,2,0),VLOOKUP(F322,'[1]ФГОС ВПО-ФГОС ВО'!$A$2:$B$129,2,0))</f>
        <v>Машиностроение</v>
      </c>
      <c r="K322" s="31" t="s">
        <v>676</v>
      </c>
      <c r="L322" s="14">
        <v>2023</v>
      </c>
      <c r="M322" s="14">
        <f t="shared" ref="M322:M385" ca="1" si="33">IF(MONTH(TODAY())&lt;=7,YEAR(TODAY())-L322,YEAR(TODAY())-L322+1)</f>
        <v>2</v>
      </c>
      <c r="N322" s="2" t="str">
        <f>VLOOKUP(P322,[1]Кафедры!$A$2:$E$587,5,0)</f>
        <v>ИММиМ</v>
      </c>
      <c r="O322" s="2" t="s">
        <v>137</v>
      </c>
      <c r="P322" s="14">
        <v>27</v>
      </c>
      <c r="Q322" s="2" t="str">
        <f>VLOOKUP(P322,[1]Кафедры!$A$2:$D$587,3,0)</f>
        <v>МиТОДиМ</v>
      </c>
      <c r="R322" s="2" t="str">
        <f>VLOOKUP(P322,[1]Кафедры!$A$2:$D$587,4,0)</f>
        <v>Платов С.И.</v>
      </c>
      <c r="S322" s="6" t="s">
        <v>38</v>
      </c>
      <c r="T322" s="6"/>
      <c r="U322" s="2"/>
      <c r="V322" s="17">
        <v>45170</v>
      </c>
      <c r="W322" s="2" t="s">
        <v>648</v>
      </c>
      <c r="X322" s="17">
        <f t="shared" ref="X322:X385" si="34">EDATE(V322,LEFT(W322,1)*12+MID(W322,3,2))-1</f>
        <v>45900</v>
      </c>
      <c r="Y322" s="2" t="str">
        <f>IFERROR(IF(B322="ФГОС ВО",VLOOKUP(E322,'[1]Науч.спец-ФГОС-кафедра'!$G$3:$H$52,2,0),VLOOKUP(F322,'[1]Науч.спец-ФГОС-кафедра'!$A$3:$H$52,8,0)),"")</f>
        <v/>
      </c>
      <c r="Z322" s="18">
        <v>11</v>
      </c>
      <c r="AA322" s="15" t="str">
        <f>IF(B322="ФГОС 3++",VLOOKUP(F322,'[1]Справочник ФГОС ВО'!$C$2:$K$126,9,0),"")</f>
        <v xml:space="preserve"> </v>
      </c>
      <c r="AB322" s="15"/>
      <c r="AC322" s="6" t="str">
        <f>IF(AND(G322="асп",B322="ФГОС ВО"),VLOOKUP(K322,'[1]Науч.спец-ФГОС-кафедра'!$F$2:$S$52,14,0),"")</f>
        <v/>
      </c>
      <c r="AD322" s="14">
        <f t="shared" ref="AD322:AD385" si="35">YEAR(X322)</f>
        <v>2025</v>
      </c>
      <c r="AE322" s="14"/>
      <c r="AF322" s="6"/>
    </row>
    <row r="323" spans="1:32" ht="26.45" customHeight="1">
      <c r="A323" s="5" t="str">
        <f t="shared" si="30"/>
        <v>15.00.00</v>
      </c>
      <c r="B323" s="6" t="s">
        <v>32</v>
      </c>
      <c r="C323" s="7" t="str">
        <f t="shared" si="31"/>
        <v/>
      </c>
      <c r="D323" s="8" t="str">
        <f t="shared" si="32"/>
        <v/>
      </c>
      <c r="E323" s="9" t="str">
        <f>IFERROR(VLOOKUP(F323,'[1]ФГОС ВПО-ФГОС ВО'!$A$2:$C$111,3,0),IF(B323="ФГОС ВО",VLOOKUP([1]Группы!#REF!,'[1]Науч.спец-ФГОС-кафедра'!$F$3:$G$52,2,0),VLOOKUP(J323,'[1]Науч.спец-ФГОС-кафедра'!$B$3:$G$52,6,0)))</f>
        <v>151000</v>
      </c>
      <c r="F323" s="6" t="s">
        <v>677</v>
      </c>
      <c r="G323" s="6" t="s">
        <v>423</v>
      </c>
      <c r="H323" s="6" t="s">
        <v>678</v>
      </c>
      <c r="I323" s="6" t="s">
        <v>678</v>
      </c>
      <c r="J323" s="13" t="str">
        <f>IF(B323="ФГТ",VLOOKUP(F323,'[1]Науч.спец-ФГОС-кафедра'!$A$1:$B$52,2,0),VLOOKUP(F323,'[1]ФГОС ВПО-ФГОС ВО'!$A$2:$B$129,2,0))</f>
        <v>Технологические машины и оборудование</v>
      </c>
      <c r="K323" s="54" t="s">
        <v>679</v>
      </c>
      <c r="L323" s="14">
        <v>2023</v>
      </c>
      <c r="M323" s="14">
        <f t="shared" ca="1" si="33"/>
        <v>2</v>
      </c>
      <c r="N323" s="2" t="str">
        <f>VLOOKUP(P323,[1]Кафедры!$A$2:$E$587,5,0)</f>
        <v>ИММиМ</v>
      </c>
      <c r="O323" s="2" t="s">
        <v>137</v>
      </c>
      <c r="P323" s="14">
        <v>43</v>
      </c>
      <c r="Q323" s="2" t="str">
        <f>VLOOKUP(P323,[1]Кафедры!$A$2:$D$587,3,0)</f>
        <v>ПиЭММиО</v>
      </c>
      <c r="R323" s="2" t="str">
        <f>VLOOKUP(P323,[1]Кафедры!$A$2:$D$587,4,0)</f>
        <v>Корчунов А.Г.</v>
      </c>
      <c r="S323" s="6" t="s">
        <v>38</v>
      </c>
      <c r="T323" s="6"/>
      <c r="U323" s="2"/>
      <c r="V323" s="17">
        <v>45170</v>
      </c>
      <c r="W323" s="2" t="s">
        <v>648</v>
      </c>
      <c r="X323" s="17">
        <f t="shared" si="34"/>
        <v>45900</v>
      </c>
      <c r="Y323" s="2" t="str">
        <f>IFERROR(IF(B323="ФГОС ВО",VLOOKUP(E323,'[1]Науч.спец-ФГОС-кафедра'!$G$3:$H$52,2,0),VLOOKUP(F323,'[1]Науч.спец-ФГОС-кафедра'!$A$3:$H$52,8,0)),"")</f>
        <v/>
      </c>
      <c r="Z323" s="18">
        <v>14</v>
      </c>
      <c r="AA323" s="15" t="str">
        <f>IF(B323="ФГОС 3++",VLOOKUP(F323,'[1]Справочник ФГОС ВО'!$C$2:$K$126,9,0),"")</f>
        <v xml:space="preserve"> </v>
      </c>
      <c r="AB323" s="20"/>
      <c r="AC323" s="6" t="str">
        <f>IF(AND(G323="асп",B323="ФГОС ВО"),VLOOKUP(K323,'[1]Науч.спец-ФГОС-кафедра'!$F$2:$S$52,14,0),"")</f>
        <v/>
      </c>
      <c r="AD323" s="14">
        <f t="shared" si="35"/>
        <v>2025</v>
      </c>
      <c r="AE323" s="14"/>
      <c r="AF323" s="6"/>
    </row>
    <row r="324" spans="1:32" ht="25.5" customHeight="1">
      <c r="A324" s="5" t="str">
        <f t="shared" si="30"/>
        <v>15.00.00</v>
      </c>
      <c r="B324" s="6" t="s">
        <v>32</v>
      </c>
      <c r="C324" s="7" t="str">
        <f t="shared" si="31"/>
        <v/>
      </c>
      <c r="D324" s="8" t="str">
        <f t="shared" si="32"/>
        <v/>
      </c>
      <c r="E324" s="9" t="str">
        <f>IFERROR(VLOOKUP(F324,'[1]ФГОС ВПО-ФГОС ВО'!$A$2:$C$111,3,0),IF(B324="ФГОС ВО",VLOOKUP([1]Группы!#REF!,'[1]Науч.спец-ФГОС-кафедра'!$F$3:$G$52,2,0),VLOOKUP(J324,'[1]Науч.спец-ФГОС-кафедра'!$B$3:$G$52,6,0)))</f>
        <v>151900</v>
      </c>
      <c r="F324" s="6" t="s">
        <v>680</v>
      </c>
      <c r="G324" s="6" t="s">
        <v>423</v>
      </c>
      <c r="H324" s="6" t="s">
        <v>681</v>
      </c>
      <c r="I324" s="6" t="s">
        <v>681</v>
      </c>
      <c r="J324" s="13" t="str">
        <f>IF(B324="ФГТ",VLOOKUP(F324,'[1]Науч.спец-ФГОС-кафедра'!$A$1:$B$52,2,0),VLOOKUP(F324,'[1]ФГОС ВПО-ФГОС ВО'!$A$2:$B$129,2,0))</f>
        <v>Конструкторско-технологическое обеспечение машиностроительных производств</v>
      </c>
      <c r="K324" s="31" t="s">
        <v>682</v>
      </c>
      <c r="L324" s="14">
        <v>2023</v>
      </c>
      <c r="M324" s="14">
        <f t="shared" ca="1" si="33"/>
        <v>2</v>
      </c>
      <c r="N324" s="2" t="str">
        <f>VLOOKUP(P324,[1]Кафедры!$A$2:$E$587,5,0)</f>
        <v>ИММиМ</v>
      </c>
      <c r="O324" s="2" t="s">
        <v>137</v>
      </c>
      <c r="P324" s="14">
        <v>27</v>
      </c>
      <c r="Q324" s="2" t="str">
        <f>VLOOKUP(P324,[1]Кафедры!$A$2:$D$499,3,0)</f>
        <v>МиТОДиМ</v>
      </c>
      <c r="R324" s="2" t="str">
        <f>VLOOKUP(P324,[1]Кафедры!$A$2:$D$587,4,0)</f>
        <v>Платов С.И.</v>
      </c>
      <c r="S324" s="6" t="s">
        <v>38</v>
      </c>
      <c r="T324" s="6"/>
      <c r="U324" s="2"/>
      <c r="V324" s="17">
        <v>45170</v>
      </c>
      <c r="W324" s="2" t="s">
        <v>648</v>
      </c>
      <c r="X324" s="17">
        <f t="shared" si="34"/>
        <v>45900</v>
      </c>
      <c r="Y324" s="2" t="str">
        <f>IFERROR(IF(B324="ФГОС ВО",VLOOKUP(E324,'[1]Науч.спец-ФГОС-кафедра'!$G$3:$H$52,2,0),VLOOKUP(F324,'[1]Науч.спец-ФГОС-кафедра'!$A$3:$H$52,8,0)),"")</f>
        <v/>
      </c>
      <c r="Z324" s="18">
        <v>13</v>
      </c>
      <c r="AA324" s="15" t="str">
        <f>IF(B324="ФГОС 3++",VLOOKUP(F324,'[1]Справочник ФГОС ВО'!$C$2:$K$126,9,0),"")</f>
        <v xml:space="preserve"> </v>
      </c>
      <c r="AB324" s="20"/>
      <c r="AC324" s="6" t="str">
        <f>IF(AND(G324="асп",B324="ФГОС ВО"),VLOOKUP(K324,'[1]Науч.спец-ФГОС-кафедра'!$F$2:$S$52,14,0),"")</f>
        <v/>
      </c>
      <c r="AD324" s="14">
        <f t="shared" si="35"/>
        <v>2025</v>
      </c>
      <c r="AE324" s="14"/>
      <c r="AF324" s="6"/>
    </row>
    <row r="325" spans="1:32" ht="38.25" customHeight="1">
      <c r="A325" s="5" t="str">
        <f t="shared" si="30"/>
        <v>15.00.00</v>
      </c>
      <c r="B325" s="6" t="s">
        <v>32</v>
      </c>
      <c r="C325" s="7" t="str">
        <f t="shared" si="31"/>
        <v/>
      </c>
      <c r="D325" s="8" t="str">
        <f t="shared" si="32"/>
        <v/>
      </c>
      <c r="E325" s="9" t="str">
        <f>IFERROR(VLOOKUP(F325,'[1]ФГОС ВПО-ФГОС ВО'!$A$2:$C$111,3,0),IF(B325="ФГОС ВО",VLOOKUP([1]Группы!#REF!,'[1]Науч.спец-ФГОС-кафедра'!$F$3:$G$52,2,0),VLOOKUP(J325,'[1]Науч.спец-ФГОС-кафедра'!$B$3:$G$52,6,0)))</f>
        <v>221000</v>
      </c>
      <c r="F325" s="6" t="s">
        <v>683</v>
      </c>
      <c r="G325" s="6" t="s">
        <v>423</v>
      </c>
      <c r="H325" s="68" t="s">
        <v>684</v>
      </c>
      <c r="I325" s="48" t="s">
        <v>685</v>
      </c>
      <c r="J325" s="13" t="str">
        <f>IF(B325="ФГТ",VLOOKUP(F325,'[1]Науч.спец-ФГОС-кафедра'!$A$1:$B$52,2,0),VLOOKUP(F325,'[1]ФГОС ВПО-ФГОС ВО'!$A$2:$B$129,2,0))</f>
        <v>Мехатроника и робототехника</v>
      </c>
      <c r="K325" s="54" t="s">
        <v>686</v>
      </c>
      <c r="L325" s="14">
        <v>2023</v>
      </c>
      <c r="M325" s="14">
        <f t="shared" ca="1" si="33"/>
        <v>2</v>
      </c>
      <c r="N325" s="2" t="str">
        <f>VLOOKUP(P325,[1]Кафедры!$A$2:$E$587,5,0)</f>
        <v>ИЭиАС</v>
      </c>
      <c r="O325" s="2" t="s">
        <v>77</v>
      </c>
      <c r="P325" s="14">
        <v>1</v>
      </c>
      <c r="Q325" s="2" t="str">
        <f>VLOOKUP(P325,[1]Кафедры!$A$2:$D$587,3,0)</f>
        <v>АЭПиМ</v>
      </c>
      <c r="R325" s="2" t="str">
        <f>VLOOKUP(P325,[1]Кафедры!$A$2:$D$587,4,0)</f>
        <v>Николаев А.А.</v>
      </c>
      <c r="S325" s="6" t="s">
        <v>38</v>
      </c>
      <c r="T325" s="6" t="s">
        <v>687</v>
      </c>
      <c r="U325" s="2"/>
      <c r="V325" s="17">
        <v>45170</v>
      </c>
      <c r="W325" s="2" t="s">
        <v>648</v>
      </c>
      <c r="X325" s="17">
        <f t="shared" si="34"/>
        <v>45900</v>
      </c>
      <c r="Y325" s="2" t="str">
        <f>IFERROR(IF(B325="ФГОС ВО",VLOOKUP(E325,'[1]Науч.спец-ФГОС-кафедра'!$G$3:$H$52,2,0),VLOOKUP(F325,'[1]Науч.спец-ФГОС-кафедра'!$A$3:$H$52,8,0)),"")</f>
        <v/>
      </c>
      <c r="Z325" s="18">
        <v>10</v>
      </c>
      <c r="AA325" s="15" t="str">
        <f>IF(B325="ФГОС 3++",VLOOKUP(F325,'[1]Справочник ФГОС ВО'!$C$2:$K$126,9,0),"")</f>
        <v xml:space="preserve"> </v>
      </c>
      <c r="AB325" s="19" t="s">
        <v>41</v>
      </c>
      <c r="AC325" s="6" t="str">
        <f>IF(AND(G325="асп",B325="ФГОС ВО"),VLOOKUP(K325,'[1]Науч.спец-ФГОС-кафедра'!$F$2:$S$52,14,0),"")</f>
        <v/>
      </c>
      <c r="AD325" s="14">
        <f t="shared" si="35"/>
        <v>2025</v>
      </c>
      <c r="AE325" s="14"/>
      <c r="AF325" s="6"/>
    </row>
    <row r="326" spans="1:32" ht="39.6" customHeight="1">
      <c r="A326" s="5" t="str">
        <f t="shared" si="30"/>
        <v>20.00.00</v>
      </c>
      <c r="B326" s="6" t="s">
        <v>32</v>
      </c>
      <c r="C326" s="7" t="str">
        <f t="shared" si="31"/>
        <v/>
      </c>
      <c r="D326" s="8" t="str">
        <f t="shared" si="32"/>
        <v/>
      </c>
      <c r="E326" s="9">
        <f>IFERROR(VLOOKUP(F326,'[1]ФГОС ВПО-ФГОС ВО'!$A$2:$C$111,3,0),IF(B326="ФГОС ВО",VLOOKUP([1]Группы!#REF!,'[1]Науч.спец-ФГОС-кафедра'!$F$3:$G$52,2,0),VLOOKUP(J326,'[1]Науч.спец-ФГОС-кафедра'!$B$3:$G$52,6,0)))</f>
        <v>280700</v>
      </c>
      <c r="F326" s="6" t="s">
        <v>427</v>
      </c>
      <c r="G326" s="11" t="s">
        <v>423</v>
      </c>
      <c r="H326" s="11" t="s">
        <v>688</v>
      </c>
      <c r="I326" s="11" t="s">
        <v>688</v>
      </c>
      <c r="J326" s="13" t="str">
        <f>IF(B326="ФГТ",VLOOKUP(F326,'[1]Науч.спец-ФГОС-кафедра'!$A$1:$B$52,2,0),VLOOKUP(F326,'[1]ФГОС ВПО-ФГОС ВО'!$A$2:$B$129,2,0))</f>
        <v>Техносферная безопасность</v>
      </c>
      <c r="K326" s="54" t="s">
        <v>429</v>
      </c>
      <c r="L326" s="14">
        <v>2023</v>
      </c>
      <c r="M326" s="14">
        <f t="shared" ca="1" si="33"/>
        <v>2</v>
      </c>
      <c r="N326" s="2" t="str">
        <f>VLOOKUP(P326,[1]Кафедры!$A$2:$E$587,5,0)</f>
        <v>ИЕиС</v>
      </c>
      <c r="O326" s="2" t="s">
        <v>55</v>
      </c>
      <c r="P326" s="14">
        <v>45</v>
      </c>
      <c r="Q326" s="2" t="str">
        <f>VLOOKUP(P326,[1]Кафедры!$A$2:$D$587,3,0)</f>
        <v>ПЭиБЖ</v>
      </c>
      <c r="R326" s="2" t="str">
        <f>VLOOKUP(P326,[1]Кафедры!$A$2:$D$587,4,0)</f>
        <v>Перятинский А.Ю.</v>
      </c>
      <c r="S326" s="6" t="s">
        <v>73</v>
      </c>
      <c r="T326" s="48"/>
      <c r="U326" s="2"/>
      <c r="V326" s="17">
        <v>45200</v>
      </c>
      <c r="W326" s="2" t="s">
        <v>426</v>
      </c>
      <c r="X326" s="17">
        <f t="shared" si="34"/>
        <v>46053</v>
      </c>
      <c r="Y326" s="2" t="str">
        <f>IFERROR(IF(B326="ФГОС ВО",VLOOKUP(E326,'[1]Науч.спец-ФГОС-кафедра'!$G$3:$H$52,2,0),VLOOKUP(F326,'[1]Науч.спец-ФГОС-кафедра'!$A$3:$H$52,8,0)),"")</f>
        <v/>
      </c>
      <c r="Z326" s="18">
        <v>7</v>
      </c>
      <c r="AA326" s="15" t="str">
        <f>IF(B326="ФГОС 3++",VLOOKUP(F326,'[1]Справочник ФГОС ВО'!$C$2:$K$126,9,0),"")</f>
        <v xml:space="preserve"> </v>
      </c>
      <c r="AB326" s="20"/>
      <c r="AC326" s="6" t="str">
        <f>IF(AND(G326="асп",B326="ФГОС ВО"),VLOOKUP(K326,'[1]Науч.спец-ФГОС-кафедра'!$F$2:$S$52,14,0),"")</f>
        <v/>
      </c>
      <c r="AD326" s="14">
        <f t="shared" si="35"/>
        <v>2026</v>
      </c>
      <c r="AE326" s="14"/>
      <c r="AF326" s="6"/>
    </row>
    <row r="327" spans="1:32" ht="30.6" customHeight="1">
      <c r="A327" s="5" t="str">
        <f t="shared" si="30"/>
        <v>22.00.00</v>
      </c>
      <c r="B327" s="6" t="s">
        <v>32</v>
      </c>
      <c r="C327" s="7" t="str">
        <f t="shared" si="31"/>
        <v/>
      </c>
      <c r="D327" s="8" t="str">
        <f t="shared" si="32"/>
        <v/>
      </c>
      <c r="E327" s="9" t="str">
        <f>IFERROR(VLOOKUP(F327,'[1]ФГОС ВПО-ФГОС ВО'!$A$2:$C$111,3,0),IF(B327="ФГОС ВО",VLOOKUP([1]Группы!#REF!,'[1]Науч.спец-ФГОС-кафедра'!$F$3:$G$52,2,0),VLOOKUP(J327,'[1]Науч.спец-ФГОС-кафедра'!$B$3:$G$52,6,0)))</f>
        <v>150400</v>
      </c>
      <c r="F327" s="6" t="s">
        <v>430</v>
      </c>
      <c r="G327" s="6" t="s">
        <v>423</v>
      </c>
      <c r="H327" s="68" t="s">
        <v>689</v>
      </c>
      <c r="I327" s="48" t="s">
        <v>690</v>
      </c>
      <c r="J327" s="13" t="str">
        <f>IF(B327="ФГТ",VLOOKUP(F327,'[1]Науч.спец-ФГОС-кафедра'!$A$1:$B$52,2,0),VLOOKUP(F327,'[1]ФГОС ВПО-ФГОС ВО'!$A$2:$B$129,2,0))</f>
        <v>Металлургия</v>
      </c>
      <c r="K327" s="54" t="s">
        <v>691</v>
      </c>
      <c r="L327" s="14">
        <v>2023</v>
      </c>
      <c r="M327" s="14">
        <f t="shared" ca="1" si="33"/>
        <v>2</v>
      </c>
      <c r="N327" s="2" t="str">
        <f>VLOOKUP(P327,[1]Кафедры!$A$2:$E$587,5,0)</f>
        <v>ИММиМ</v>
      </c>
      <c r="O327" s="2" t="s">
        <v>137</v>
      </c>
      <c r="P327" s="14">
        <v>24</v>
      </c>
      <c r="Q327" s="2" t="str">
        <f>VLOOKUP(P327,[1]Кафедры!$A$2:$D$587,3,0)</f>
        <v>ЛПиМ</v>
      </c>
      <c r="R327" s="2" t="str">
        <f>VLOOKUP(P327,[1]Кафедры!$A$2:$D$587,4,0)</f>
        <v>Феоктистов Н.А.</v>
      </c>
      <c r="S327" s="6" t="s">
        <v>38</v>
      </c>
      <c r="T327" s="6" t="s">
        <v>687</v>
      </c>
      <c r="U327" s="2"/>
      <c r="V327" s="17">
        <v>45170</v>
      </c>
      <c r="W327" s="2" t="s">
        <v>648</v>
      </c>
      <c r="X327" s="17">
        <f t="shared" si="34"/>
        <v>45900</v>
      </c>
      <c r="Y327" s="2" t="str">
        <f>IFERROR(IF(B327="ФГОС ВО",VLOOKUP(E327,'[1]Науч.спец-ФГОС-кафедра'!$G$3:$H$52,2,0),VLOOKUP(F327,'[1]Науч.спец-ФГОС-кафедра'!$A$3:$H$52,8,0)),"")</f>
        <v/>
      </c>
      <c r="Z327" s="18">
        <v>12</v>
      </c>
      <c r="AA327" s="15" t="str">
        <f>IF(B327="ФГОС 3++",VLOOKUP(F327,'[1]Справочник ФГОС ВО'!$C$2:$K$126,9,0),"")</f>
        <v xml:space="preserve"> </v>
      </c>
      <c r="AB327" s="19" t="s">
        <v>41</v>
      </c>
      <c r="AC327" s="6" t="str">
        <f>IF(AND(G327="асп",B327="ФГОС ВО"),VLOOKUP(K327,'[1]Науч.спец-ФГОС-кафедра'!$F$2:$S$52,14,0),"")</f>
        <v/>
      </c>
      <c r="AD327" s="14">
        <f t="shared" si="35"/>
        <v>2025</v>
      </c>
      <c r="AE327" s="14"/>
      <c r="AF327" s="6"/>
    </row>
    <row r="328" spans="1:32" ht="38.25">
      <c r="A328" s="5" t="str">
        <f t="shared" si="30"/>
        <v>22.00.00</v>
      </c>
      <c r="B328" s="6" t="s">
        <v>32</v>
      </c>
      <c r="C328" s="7" t="str">
        <f t="shared" si="31"/>
        <v/>
      </c>
      <c r="D328" s="8" t="str">
        <f t="shared" si="32"/>
        <v/>
      </c>
      <c r="E328" s="9" t="str">
        <f>IFERROR(VLOOKUP(F328,'[1]ФГОС ВПО-ФГОС ВО'!$A$2:$C$111,3,0),IF(B328="ФГОС ВО",VLOOKUP([1]Группы!#REF!,'[1]Науч.спец-ФГОС-кафедра'!$F$3:$G$52,2,0),VLOOKUP(J328,'[1]Науч.спец-ФГОС-кафедра'!$B$3:$G$52,6,0)))</f>
        <v>150400</v>
      </c>
      <c r="F328" s="6" t="s">
        <v>430</v>
      </c>
      <c r="G328" s="6" t="s">
        <v>423</v>
      </c>
      <c r="H328" s="6" t="s">
        <v>692</v>
      </c>
      <c r="I328" s="6" t="s">
        <v>692</v>
      </c>
      <c r="J328" s="13" t="str">
        <f>IF(B328="ФГТ",VLOOKUP(F328,'[1]Науч.спец-ФГОС-кафедра'!$A$1:$B$52,2,0),VLOOKUP(F328,'[1]ФГОС ВПО-ФГОС ВО'!$A$2:$B$129,2,0))</f>
        <v>Металлургия</v>
      </c>
      <c r="K328" s="54" t="s">
        <v>693</v>
      </c>
      <c r="L328" s="14">
        <v>2023</v>
      </c>
      <c r="M328" s="14">
        <f t="shared" ca="1" si="33"/>
        <v>2</v>
      </c>
      <c r="N328" s="2" t="str">
        <f>VLOOKUP(P328,[1]Кафедры!$A$2:$E$587,5,0)</f>
        <v>ИММиМ</v>
      </c>
      <c r="O328" s="2" t="s">
        <v>137</v>
      </c>
      <c r="P328" s="14">
        <v>28</v>
      </c>
      <c r="Q328" s="2" t="str">
        <f>VLOOKUP(P328,[1]Кафедры!$A$2:$D$587,3,0)</f>
        <v>ТОМ</v>
      </c>
      <c r="R328" s="2" t="str">
        <f>VLOOKUP(P328,[1]Кафедры!$A$2:$D$587,4,0)</f>
        <v>Моллер А.Б.</v>
      </c>
      <c r="S328" s="6" t="s">
        <v>38</v>
      </c>
      <c r="T328" s="6"/>
      <c r="U328" s="2"/>
      <c r="V328" s="17">
        <v>45170</v>
      </c>
      <c r="W328" s="2" t="s">
        <v>648</v>
      </c>
      <c r="X328" s="17">
        <f t="shared" si="34"/>
        <v>45900</v>
      </c>
      <c r="Y328" s="2" t="str">
        <f>IFERROR(IF(B328="ФГОС ВО",VLOOKUP(E328,'[1]Науч.спец-ФГОС-кафедра'!$G$3:$H$52,2,0),VLOOKUP(F328,'[1]Науч.спец-ФГОС-кафедра'!$A$3:$H$52,8,0)),"")</f>
        <v/>
      </c>
      <c r="Z328" s="18">
        <v>13</v>
      </c>
      <c r="AA328" s="15" t="str">
        <f>IF(B328="ФГОС 3++",VLOOKUP(F328,'[1]Справочник ФГОС ВО'!$C$2:$K$126,9,0),"")</f>
        <v xml:space="preserve"> </v>
      </c>
      <c r="AB328" s="20"/>
      <c r="AC328" s="6" t="str">
        <f>IF(AND(G328="асп",B328="ФГОС ВО"),VLOOKUP(K328,'[1]Науч.спец-ФГОС-кафедра'!$F$2:$S$52,14,0),"")</f>
        <v/>
      </c>
      <c r="AD328" s="14">
        <f t="shared" si="35"/>
        <v>2025</v>
      </c>
      <c r="AE328" s="14"/>
      <c r="AF328" s="6"/>
    </row>
    <row r="329" spans="1:32" ht="30">
      <c r="A329" s="5" t="str">
        <f t="shared" si="30"/>
        <v>22.00.00</v>
      </c>
      <c r="B329" s="6" t="s">
        <v>32</v>
      </c>
      <c r="C329" s="7" t="str">
        <f t="shared" si="31"/>
        <v/>
      </c>
      <c r="D329" s="8" t="str">
        <f t="shared" si="32"/>
        <v/>
      </c>
      <c r="E329" s="9" t="str">
        <f>IFERROR(VLOOKUP(F329,'[1]ФГОС ВПО-ФГОС ВО'!$A$2:$C$111,3,0),IF(B329="ФГОС ВО",VLOOKUP([1]Группы!#REF!,'[1]Науч.спец-ФГОС-кафедра'!$F$3:$G$52,2,0),VLOOKUP(J329,'[1]Науч.спец-ФГОС-кафедра'!$B$3:$G$52,6,0)))</f>
        <v>150400</v>
      </c>
      <c r="F329" s="6" t="s">
        <v>430</v>
      </c>
      <c r="G329" s="6" t="s">
        <v>423</v>
      </c>
      <c r="H329" s="6" t="s">
        <v>694</v>
      </c>
      <c r="I329" s="6" t="s">
        <v>694</v>
      </c>
      <c r="J329" s="13" t="str">
        <f>IF(B329="ФГТ",VLOOKUP(F329,'[1]Науч.спец-ФГОС-кафедра'!$A$1:$B$52,2,0),VLOOKUP(F329,'[1]ФГОС ВПО-ФГОС ВО'!$A$2:$B$129,2,0))</f>
        <v>Металлургия</v>
      </c>
      <c r="K329" s="54" t="s">
        <v>695</v>
      </c>
      <c r="L329" s="14">
        <v>2023</v>
      </c>
      <c r="M329" s="14">
        <f t="shared" ca="1" si="33"/>
        <v>2</v>
      </c>
      <c r="N329" s="2" t="str">
        <f>VLOOKUP(P329,[1]Кафедры!$A$2:$E$587,5,0)</f>
        <v>ИЭПиОО</v>
      </c>
      <c r="O329" s="2" t="s">
        <v>55</v>
      </c>
      <c r="P329" s="14">
        <v>109</v>
      </c>
      <c r="Q329" s="2" t="str">
        <f>VLOOKUP(P329,[1]Кафедры!$A$2:$D$587,3,0)</f>
        <v>ЦДвОМ</v>
      </c>
      <c r="R329" s="2" t="str">
        <f>VLOOKUP(P329,[1]Кафедры!$A$2:$D$587,4,0)</f>
        <v>Румянцев М.И.</v>
      </c>
      <c r="S329" s="6" t="s">
        <v>38</v>
      </c>
      <c r="T329" s="6"/>
      <c r="U329" s="2"/>
      <c r="V329" s="17">
        <v>45170</v>
      </c>
      <c r="W329" s="2" t="s">
        <v>648</v>
      </c>
      <c r="X329" s="17">
        <f t="shared" si="34"/>
        <v>45900</v>
      </c>
      <c r="Y329" s="2" t="str">
        <f>IFERROR(IF(B329="ФГОС ВО",VLOOKUP(E329,'[1]Науч.спец-ФГОС-кафедра'!$G$3:$H$52,2,0),VLOOKUP(F329,'[1]Науч.спец-ФГОС-кафедра'!$A$3:$H$52,8,0)),"")</f>
        <v/>
      </c>
      <c r="Z329" s="18">
        <v>10</v>
      </c>
      <c r="AA329" s="15" t="str">
        <f>IF(B329="ФГОС 3++",VLOOKUP(F329,'[1]Справочник ФГОС ВО'!$C$2:$K$126,9,0),"")</f>
        <v xml:space="preserve"> </v>
      </c>
      <c r="AB329" s="19" t="s">
        <v>41</v>
      </c>
      <c r="AC329" s="6" t="str">
        <f>IF(AND(G329="асп",B329="ФГОС ВО"),VLOOKUP(K329,'[1]Науч.спец-ФГОС-кафедра'!$F$2:$S$52,14,0),"")</f>
        <v/>
      </c>
      <c r="AD329" s="14">
        <f t="shared" si="35"/>
        <v>2025</v>
      </c>
      <c r="AE329" s="14"/>
      <c r="AF329" s="6"/>
    </row>
    <row r="330" spans="1:32" ht="25.5">
      <c r="A330" s="5" t="str">
        <f t="shared" si="30"/>
        <v>23.00.00</v>
      </c>
      <c r="B330" s="6" t="s">
        <v>32</v>
      </c>
      <c r="C330" s="7" t="str">
        <f t="shared" si="31"/>
        <v/>
      </c>
      <c r="D330" s="8" t="str">
        <f t="shared" si="32"/>
        <v/>
      </c>
      <c r="E330" s="9" t="str">
        <f>IFERROR(VLOOKUP(F330,'[1]ФГОС ВПО-ФГОС ВО'!$A$2:$C$111,3,0),IF(B330="ФГОС ВО",VLOOKUP([1]Группы!#REF!,'[1]Науч.спец-ФГОС-кафедра'!$F$3:$G$52,2,0),VLOOKUP(J330,'[1]Науч.спец-ФГОС-кафедра'!$B$3:$G$52,6,0)))</f>
        <v>190700</v>
      </c>
      <c r="F330" s="6" t="s">
        <v>696</v>
      </c>
      <c r="G330" s="6" t="s">
        <v>423</v>
      </c>
      <c r="H330" s="6" t="s">
        <v>697</v>
      </c>
      <c r="I330" s="6" t="s">
        <v>697</v>
      </c>
      <c r="J330" s="13" t="str">
        <f>IF(B330="ФГТ",VLOOKUP(F330,'[1]Науч.спец-ФГОС-кафедра'!$A$1:$B$52,2,0),VLOOKUP(F330,'[1]ФГОС ВПО-ФГОС ВО'!$A$2:$B$129,2,0))</f>
        <v>Технология транспортных процессов</v>
      </c>
      <c r="K330" s="54" t="s">
        <v>698</v>
      </c>
      <c r="L330" s="14">
        <v>2023</v>
      </c>
      <c r="M330" s="14">
        <f t="shared" ca="1" si="33"/>
        <v>2</v>
      </c>
      <c r="N330" s="2" t="str">
        <f>VLOOKUP(P330,[1]Кафедры!$A$2:$E$587,5,0)</f>
        <v>ИГДиТ</v>
      </c>
      <c r="O330" s="2" t="s">
        <v>183</v>
      </c>
      <c r="P330" s="14">
        <v>44</v>
      </c>
      <c r="Q330" s="2" t="str">
        <f>VLOOKUP(P330,[1]Кафедры!$A$2:$D$587,3,0)</f>
        <v>ЛиУТС</v>
      </c>
      <c r="R330" s="2" t="str">
        <f>VLOOKUP(P330,[1]Кафедры!$A$2:$D$587,4,0)</f>
        <v>Фридрихсон О.В.</v>
      </c>
      <c r="S330" s="6" t="s">
        <v>38</v>
      </c>
      <c r="T330" s="6"/>
      <c r="U330" s="2"/>
      <c r="V330" s="17">
        <v>45170</v>
      </c>
      <c r="W330" s="2" t="s">
        <v>648</v>
      </c>
      <c r="X330" s="17">
        <f t="shared" si="34"/>
        <v>45900</v>
      </c>
      <c r="Y330" s="2" t="str">
        <f>IFERROR(IF(B330="ФГОС ВО",VLOOKUP(E330,'[1]Науч.спец-ФГОС-кафедра'!$G$3:$H$52,2,0),VLOOKUP(F330,'[1]Науч.спец-ФГОС-кафедра'!$A$3:$H$52,8,0)),"")</f>
        <v/>
      </c>
      <c r="Z330" s="18">
        <v>15</v>
      </c>
      <c r="AA330" s="15" t="str">
        <f>IF(B330="ФГОС 3++",VLOOKUP(F330,'[1]Справочник ФГОС ВО'!$C$2:$K$126,9,0),"")</f>
        <v xml:space="preserve"> </v>
      </c>
      <c r="AB330" s="20"/>
      <c r="AC330" s="6" t="str">
        <f>IF(AND(G330="асп",B330="ФГОС ВО"),VLOOKUP(K330,'[1]Науч.спец-ФГОС-кафедра'!$F$2:$S$52,14,0),"")</f>
        <v/>
      </c>
      <c r="AD330" s="14">
        <f t="shared" si="35"/>
        <v>2025</v>
      </c>
      <c r="AE330" s="14"/>
      <c r="AF330" s="6"/>
    </row>
    <row r="331" spans="1:32">
      <c r="A331" s="5" t="str">
        <f t="shared" si="30"/>
        <v>27.00.00</v>
      </c>
      <c r="B331" s="6" t="s">
        <v>32</v>
      </c>
      <c r="C331" s="7" t="str">
        <f t="shared" si="31"/>
        <v/>
      </c>
      <c r="D331" s="8" t="str">
        <f t="shared" si="32"/>
        <v/>
      </c>
      <c r="E331" s="9" t="str">
        <f>IFERROR(VLOOKUP(F331,'[1]ФГОС ВПО-ФГОС ВО'!$A$2:$C$111,3,0),IF(B331="ФГОС ВО",VLOOKUP([1]Группы!#REF!,'[1]Науч.спец-ФГОС-кафедра'!$F$3:$G$52,2,0),VLOOKUP(J331,'[1]Науч.спец-ФГОС-кафедра'!$B$3:$G$52,6,0)))</f>
        <v>221700</v>
      </c>
      <c r="F331" s="6" t="s">
        <v>699</v>
      </c>
      <c r="G331" s="6" t="s">
        <v>423</v>
      </c>
      <c r="H331" s="6" t="s">
        <v>700</v>
      </c>
      <c r="I331" s="6" t="s">
        <v>700</v>
      </c>
      <c r="J331" s="13" t="str">
        <f>IF(B331="ФГТ",VLOOKUP(F331,'[1]Науч.спец-ФГОС-кафедра'!$A$1:$B$52,2,0),VLOOKUP(F331,'[1]ФГОС ВПО-ФГОС ВО'!$A$2:$B$129,2,0))</f>
        <v>Стандартизация и метрология</v>
      </c>
      <c r="K331" s="31" t="s">
        <v>701</v>
      </c>
      <c r="L331" s="14">
        <v>2023</v>
      </c>
      <c r="M331" s="14">
        <f t="shared" ca="1" si="33"/>
        <v>2</v>
      </c>
      <c r="N331" s="2" t="str">
        <f>VLOOKUP(P331,[1]Кафедры!$A$2:$E$587,5,0)</f>
        <v>ИЕиС</v>
      </c>
      <c r="O331" s="2" t="s">
        <v>37</v>
      </c>
      <c r="P331" s="14">
        <v>61</v>
      </c>
      <c r="Q331" s="2" t="str">
        <f>VLOOKUP(P331,[1]Кафедры!$A$2:$D$499,3,0)</f>
        <v>ТССА</v>
      </c>
      <c r="R331" s="2" t="str">
        <f>VLOOKUP(P331,[1]Кафедры!$A$2:$D$587,4,0)</f>
        <v>Мезин И.Ю.</v>
      </c>
      <c r="S331" s="6" t="s">
        <v>38</v>
      </c>
      <c r="T331" s="6"/>
      <c r="U331" s="2"/>
      <c r="V331" s="17">
        <v>45170</v>
      </c>
      <c r="W331" s="2" t="s">
        <v>648</v>
      </c>
      <c r="X331" s="17">
        <f t="shared" si="34"/>
        <v>45900</v>
      </c>
      <c r="Y331" s="2" t="str">
        <f>IFERROR(IF(B331="ФГОС ВО",VLOOKUP(E331,'[1]Науч.спец-ФГОС-кафедра'!$G$3:$H$52,2,0),VLOOKUP(F331,'[1]Науч.спец-ФГОС-кафедра'!$A$3:$H$52,8,0)),"")</f>
        <v/>
      </c>
      <c r="Z331" s="18">
        <v>14</v>
      </c>
      <c r="AA331" s="15" t="str">
        <f>IF(B331="ФГОС 3++",VLOOKUP(F331,'[1]Справочник ФГОС ВО'!$C$2:$K$126,9,0),"")</f>
        <v xml:space="preserve"> </v>
      </c>
      <c r="AB331" s="20"/>
      <c r="AC331" s="6" t="str">
        <f>IF(AND(G331="асп",B331="ФГОС ВО"),VLOOKUP(K331,'[1]Науч.спец-ФГОС-кафедра'!$F$2:$S$52,14,0),"")</f>
        <v/>
      </c>
      <c r="AD331" s="14">
        <f t="shared" si="35"/>
        <v>2025</v>
      </c>
      <c r="AE331" s="14"/>
      <c r="AF331" s="6"/>
    </row>
    <row r="332" spans="1:32" ht="30">
      <c r="A332" s="5" t="str">
        <f t="shared" si="30"/>
        <v>27.00.00</v>
      </c>
      <c r="B332" s="6" t="s">
        <v>32</v>
      </c>
      <c r="C332" s="7" t="str">
        <f t="shared" si="31"/>
        <v/>
      </c>
      <c r="D332" s="8" t="str">
        <f t="shared" si="32"/>
        <v/>
      </c>
      <c r="E332" s="9" t="str">
        <f>IFERROR(VLOOKUP(F332,'[1]ФГОС ВПО-ФГОС ВО'!$A$2:$C$111,3,0),IF(B332="ФГОС ВО",VLOOKUP([1]Группы!#REF!,'[1]Науч.спец-ФГОС-кафедра'!$F$3:$G$52,2,0),VLOOKUP(J332,'[1]Науч.спец-ФГОС-кафедра'!$B$3:$G$52,6,0)))</f>
        <v>220400</v>
      </c>
      <c r="F332" s="6" t="s">
        <v>702</v>
      </c>
      <c r="G332" s="6" t="s">
        <v>423</v>
      </c>
      <c r="H332" s="6" t="s">
        <v>703</v>
      </c>
      <c r="I332" s="6" t="s">
        <v>703</v>
      </c>
      <c r="J332" s="13" t="str">
        <f>IF(B332="ФГТ",VLOOKUP(F332,'[1]Науч.спец-ФГОС-кафедра'!$A$1:$B$52,2,0),VLOOKUP(F332,'[1]ФГОС ВПО-ФГОС ВО'!$A$2:$B$129,2,0))</f>
        <v>Управление в технических системах</v>
      </c>
      <c r="K332" s="31" t="s">
        <v>704</v>
      </c>
      <c r="L332" s="14">
        <v>2023</v>
      </c>
      <c r="M332" s="14">
        <f t="shared" ca="1" si="33"/>
        <v>2</v>
      </c>
      <c r="N332" s="2" t="str">
        <f>VLOOKUP(P332,[1]Кафедры!$A$2:$E$587,5,0)</f>
        <v>ИЭиАС</v>
      </c>
      <c r="O332" s="2" t="s">
        <v>77</v>
      </c>
      <c r="P332" s="14">
        <v>2</v>
      </c>
      <c r="Q332" s="2" t="str">
        <f>VLOOKUP(P332,[1]Кафедры!$A$2:$D$499,3,0)</f>
        <v>АСУ</v>
      </c>
      <c r="R332" s="2" t="str">
        <f>VLOOKUP(P332,[1]Кафедры!$A$2:$D$587,4,0)</f>
        <v>Андреев С.М.</v>
      </c>
      <c r="S332" s="6" t="s">
        <v>38</v>
      </c>
      <c r="T332" s="6"/>
      <c r="U332" s="2"/>
      <c r="V332" s="17">
        <v>45170</v>
      </c>
      <c r="W332" s="2" t="s">
        <v>648</v>
      </c>
      <c r="X332" s="17">
        <f t="shared" si="34"/>
        <v>45900</v>
      </c>
      <c r="Y332" s="2" t="str">
        <f>IFERROR(IF(B332="ФГОС ВО",VLOOKUP(E332,'[1]Науч.спец-ФГОС-кафедра'!$G$3:$H$52,2,0),VLOOKUP(F332,'[1]Науч.спец-ФГОС-кафедра'!$A$3:$H$52,8,0)),"")</f>
        <v/>
      </c>
      <c r="Z332" s="18">
        <v>14</v>
      </c>
      <c r="AA332" s="15" t="str">
        <f>IF(B332="ФГОС 3++",VLOOKUP(F332,'[1]Справочник ФГОС ВО'!$C$2:$K$126,9,0),"")</f>
        <v xml:space="preserve"> </v>
      </c>
      <c r="AB332" s="20"/>
      <c r="AC332" s="6" t="str">
        <f>IF(AND(G332="асп",B332="ФГОС ВО"),VLOOKUP(K332,'[1]Науч.спец-ФГОС-кафедра'!$F$2:$S$52,14,0),"")</f>
        <v/>
      </c>
      <c r="AD332" s="14">
        <f t="shared" si="35"/>
        <v>2025</v>
      </c>
      <c r="AE332" s="14"/>
      <c r="AF332" s="14" t="s">
        <v>78</v>
      </c>
    </row>
    <row r="333" spans="1:32" ht="30">
      <c r="A333" s="5" t="str">
        <f t="shared" si="30"/>
        <v>38.00.00</v>
      </c>
      <c r="B333" s="6" t="s">
        <v>32</v>
      </c>
      <c r="C333" s="7" t="str">
        <f t="shared" si="31"/>
        <v/>
      </c>
      <c r="D333" s="8" t="str">
        <f t="shared" si="32"/>
        <v/>
      </c>
      <c r="E333" s="9" t="str">
        <f>IFERROR(VLOOKUP(F333,'[1]ФГОС ВПО-ФГОС ВО'!$A$2:$C$111,3,0),IF(B333="ФГОС ВО",VLOOKUP([1]Группы!#REF!,'[1]Науч.спец-ФГОС-кафедра'!$F$3:$G$52,2,0),VLOOKUP(J333,'[1]Науч.спец-ФГОС-кафедра'!$B$3:$G$52,6,0)))</f>
        <v>080100</v>
      </c>
      <c r="F333" s="6" t="s">
        <v>433</v>
      </c>
      <c r="G333" s="11" t="s">
        <v>423</v>
      </c>
      <c r="H333" s="56" t="s">
        <v>705</v>
      </c>
      <c r="I333" s="56" t="s">
        <v>705</v>
      </c>
      <c r="J333" s="13" t="str">
        <f>IF(B333="ФГТ",VLOOKUP(F333,'[1]Науч.спец-ФГОС-кафедра'!$A$1:$B$52,2,0),VLOOKUP(F333,'[1]ФГОС ВПО-ФГОС ВО'!$A$2:$B$129,2,0))</f>
        <v>Экономика</v>
      </c>
      <c r="K333" s="42" t="s">
        <v>706</v>
      </c>
      <c r="L333" s="14">
        <v>2023</v>
      </c>
      <c r="M333" s="14">
        <f t="shared" ca="1" si="33"/>
        <v>2</v>
      </c>
      <c r="N333" s="2" t="str">
        <f>VLOOKUP(P333,[1]Кафедры!$A$2:$E$587,5,0)</f>
        <v>ИЭиУ</v>
      </c>
      <c r="O333" s="2" t="s">
        <v>55</v>
      </c>
      <c r="P333" s="14">
        <v>69</v>
      </c>
      <c r="Q333" s="2" t="str">
        <f>VLOOKUP(P333,[1]Кафедры!$A$2:$D$499,3,0)</f>
        <v>Экономики</v>
      </c>
      <c r="R333" s="2" t="str">
        <f>VLOOKUP(P333,[1]Кафедры!$A$2:$D$587,4,0)</f>
        <v>Васильева А.Г.</v>
      </c>
      <c r="S333" s="6" t="s">
        <v>278</v>
      </c>
      <c r="T333" s="6"/>
      <c r="U333" s="2"/>
      <c r="V333" s="17">
        <v>45200</v>
      </c>
      <c r="W333" s="2" t="s">
        <v>426</v>
      </c>
      <c r="X333" s="17">
        <f t="shared" si="34"/>
        <v>46053</v>
      </c>
      <c r="Y333" s="2" t="str">
        <f>IFERROR(IF(B333="ФГОС ВО",VLOOKUP(E333,'[1]Науч.спец-ФГОС-кафедра'!$G$3:$H$52,2,0),VLOOKUP(F333,'[1]Науч.спец-ФГОС-кафедра'!$A$3:$H$52,8,0)),"")</f>
        <v/>
      </c>
      <c r="Z333" s="18">
        <v>16</v>
      </c>
      <c r="AA333" s="15" t="str">
        <f>IF(B333="ФГОС 3++",VLOOKUP(F333,'[1]Справочник ФГОС ВО'!$C$2:$K$126,9,0),"")</f>
        <v xml:space="preserve"> </v>
      </c>
      <c r="AB333" s="20"/>
      <c r="AC333" s="6" t="str">
        <f>IF(AND(G333="асп",B333="ФГОС ВО"),VLOOKUP(K333,'[1]Науч.спец-ФГОС-кафедра'!$F$2:$S$52,14,0),"")</f>
        <v/>
      </c>
      <c r="AD333" s="14">
        <f t="shared" si="35"/>
        <v>2026</v>
      </c>
      <c r="AE333" s="14"/>
      <c r="AF333" s="6"/>
    </row>
    <row r="334" spans="1:32" ht="26.45" customHeight="1">
      <c r="A334" s="5" t="str">
        <f t="shared" si="30"/>
        <v>38.00.00</v>
      </c>
      <c r="B334" s="6" t="s">
        <v>32</v>
      </c>
      <c r="C334" s="7" t="str">
        <f t="shared" si="31"/>
        <v/>
      </c>
      <c r="D334" s="8" t="str">
        <f t="shared" si="32"/>
        <v/>
      </c>
      <c r="E334" s="9" t="str">
        <f>IFERROR(VLOOKUP(F334,'[1]ФГОС ВПО-ФГОС ВО'!$A$2:$C$111,3,0),IF(B334="ФГОС ВО",VLOOKUP([1]Группы!#REF!,'[1]Науч.спец-ФГОС-кафедра'!$F$3:$G$52,2,0),VLOOKUP(J334,'[1]Науч.спец-ФГОС-кафедра'!$B$3:$G$52,6,0)))</f>
        <v>080100</v>
      </c>
      <c r="F334" s="6" t="s">
        <v>433</v>
      </c>
      <c r="G334" s="11" t="s">
        <v>423</v>
      </c>
      <c r="H334" s="69" t="s">
        <v>707</v>
      </c>
      <c r="I334" s="69" t="s">
        <v>707</v>
      </c>
      <c r="J334" s="13" t="str">
        <f>IF(B334="ФГТ",VLOOKUP(F334,'[1]Науч.спец-ФГОС-кафедра'!$A$1:$B$52,2,0),VLOOKUP(F334,'[1]ФГОС ВПО-ФГОС ВО'!$A$2:$B$129,2,0))</f>
        <v>Экономика</v>
      </c>
      <c r="K334" s="70" t="s">
        <v>708</v>
      </c>
      <c r="L334" s="14">
        <v>2023</v>
      </c>
      <c r="M334" s="14">
        <f t="shared" ca="1" si="33"/>
        <v>2</v>
      </c>
      <c r="N334" s="2" t="str">
        <f>VLOOKUP(P334,[1]Кафедры!$A$2:$E$587,5,0)</f>
        <v>ИЭПиОО</v>
      </c>
      <c r="O334" s="2" t="s">
        <v>55</v>
      </c>
      <c r="P334" s="14">
        <v>102</v>
      </c>
      <c r="Q334" s="2" t="str">
        <f>VLOOKUP(P334,[1]Кафедры!$A$2:$D$587,3,0)</f>
        <v>УСиБА</v>
      </c>
      <c r="R334" s="2" t="str">
        <f>VLOOKUP(P334,[1]Кафедры!$A$2:$D$587,4,0)</f>
        <v xml:space="preserve">Замбржицкая Е.С. </v>
      </c>
      <c r="S334" s="6" t="s">
        <v>38</v>
      </c>
      <c r="T334" s="6"/>
      <c r="U334" s="2"/>
      <c r="V334" s="17">
        <v>45170</v>
      </c>
      <c r="W334" s="2" t="s">
        <v>648</v>
      </c>
      <c r="X334" s="17">
        <f t="shared" si="34"/>
        <v>45900</v>
      </c>
      <c r="Y334" s="2" t="str">
        <f>IFERROR(IF(B334="ФГОС ВО",VLOOKUP(E334,'[1]Науч.спец-ФГОС-кафедра'!$G$3:$H$52,2,0),VLOOKUP(F334,'[1]Науч.спец-ФГОС-кафедра'!$A$3:$H$52,8,0)),"")</f>
        <v/>
      </c>
      <c r="Z334" s="18">
        <v>15</v>
      </c>
      <c r="AA334" s="15" t="str">
        <f>IF(B334="ФГОС 3++",VLOOKUP(F334,'[1]Справочник ФГОС ВО'!$C$2:$K$126,9,0),"")</f>
        <v xml:space="preserve"> </v>
      </c>
      <c r="AB334" s="20"/>
      <c r="AC334" s="6" t="str">
        <f>IF(AND(G334="асп",B334="ФГОС ВО"),VLOOKUP(K334,'[1]Науч.спец-ФГОС-кафедра'!$F$2:$S$52,14,0),"")</f>
        <v/>
      </c>
      <c r="AD334" s="14">
        <f t="shared" si="35"/>
        <v>2025</v>
      </c>
      <c r="AE334" s="14"/>
      <c r="AF334" s="6"/>
    </row>
    <row r="335" spans="1:32">
      <c r="A335" s="5" t="str">
        <f t="shared" si="30"/>
        <v>38.00.00</v>
      </c>
      <c r="B335" s="6" t="s">
        <v>32</v>
      </c>
      <c r="C335" s="7" t="str">
        <f t="shared" si="31"/>
        <v/>
      </c>
      <c r="D335" s="8" t="str">
        <f t="shared" si="32"/>
        <v/>
      </c>
      <c r="E335" s="9" t="str">
        <f>IFERROR(VLOOKUP(F335,'[1]ФГОС ВПО-ФГОС ВО'!$A$2:$C$111,3,0),IF(B335="ФГОС ВО",VLOOKUP([1]Группы!#REF!,'[1]Науч.спец-ФГОС-кафедра'!$F$3:$G$52,2,0),VLOOKUP(J335,'[1]Науч.спец-ФГОС-кафедра'!$B$3:$G$52,6,0)))</f>
        <v>080200</v>
      </c>
      <c r="F335" s="6" t="s">
        <v>436</v>
      </c>
      <c r="G335" s="11" t="s">
        <v>423</v>
      </c>
      <c r="H335" s="11" t="s">
        <v>709</v>
      </c>
      <c r="I335" s="11" t="s">
        <v>709</v>
      </c>
      <c r="J335" s="13" t="str">
        <f>IF(B335="ФГТ",VLOOKUP(F335,'[1]Науч.спец-ФГОС-кафедра'!$A$1:$B$52,2,0),VLOOKUP(F335,'[1]ФГОС ВПО-ФГОС ВО'!$A$2:$B$129,2,0))</f>
        <v>Менеджмент</v>
      </c>
      <c r="K335" s="54" t="s">
        <v>438</v>
      </c>
      <c r="L335" s="14">
        <v>2023</v>
      </c>
      <c r="M335" s="14">
        <f t="shared" ca="1" si="33"/>
        <v>2</v>
      </c>
      <c r="N335" s="2" t="str">
        <f>VLOOKUP(P335,[1]Кафедры!$A$2:$E$587,5,0)</f>
        <v>ИЭиУ</v>
      </c>
      <c r="O335" s="2" t="s">
        <v>55</v>
      </c>
      <c r="P335" s="14">
        <v>29</v>
      </c>
      <c r="Q335" s="2" t="str">
        <f>VLOOKUP(P335,[1]Кафедры!$A$2:$D$587,3,0)</f>
        <v>МиГУ</v>
      </c>
      <c r="R335" s="2" t="str">
        <f>VLOOKUP(P335,[1]Кафедры!$A$2:$D$587,4,0)</f>
        <v>Назарова О.Л.</v>
      </c>
      <c r="S335" s="6" t="s">
        <v>73</v>
      </c>
      <c r="T335" s="6"/>
      <c r="U335" s="2"/>
      <c r="V335" s="17">
        <v>45200</v>
      </c>
      <c r="W335" s="2" t="s">
        <v>426</v>
      </c>
      <c r="X335" s="17">
        <f t="shared" si="34"/>
        <v>46053</v>
      </c>
      <c r="Y335" s="2" t="str">
        <f>IFERROR(IF(B335="ФГОС ВО",VLOOKUP(E335,'[1]Науч.спец-ФГОС-кафедра'!$G$3:$H$52,2,0),VLOOKUP(F335,'[1]Науч.спец-ФГОС-кафедра'!$A$3:$H$52,8,0)),"")</f>
        <v/>
      </c>
      <c r="Z335" s="18">
        <v>12</v>
      </c>
      <c r="AA335" s="15" t="str">
        <f>IF(B335="ФГОС 3++",VLOOKUP(F335,'[1]Справочник ФГОС ВО'!$C$2:$K$126,9,0),"")</f>
        <v xml:space="preserve"> </v>
      </c>
      <c r="AB335" s="20"/>
      <c r="AC335" s="6" t="str">
        <f>IF(AND(G335="асп",B335="ФГОС ВО"),VLOOKUP(K335,'[1]Науч.спец-ФГОС-кафедра'!$F$2:$S$52,14,0),"")</f>
        <v/>
      </c>
      <c r="AD335" s="14">
        <f t="shared" si="35"/>
        <v>2026</v>
      </c>
      <c r="AE335" s="14"/>
      <c r="AF335" s="6"/>
    </row>
    <row r="336" spans="1:32">
      <c r="A336" s="5" t="str">
        <f t="shared" si="30"/>
        <v>38.00.00</v>
      </c>
      <c r="B336" s="6" t="s">
        <v>32</v>
      </c>
      <c r="C336" s="7" t="str">
        <f t="shared" si="31"/>
        <v/>
      </c>
      <c r="D336" s="8" t="str">
        <f t="shared" si="32"/>
        <v/>
      </c>
      <c r="E336" s="9" t="str">
        <f>IFERROR(VLOOKUP(F336,'[1]ФГОС ВПО-ФГОС ВО'!$A$2:$C$111,3,0),IF(B336="ФГОС ВО",VLOOKUP([1]Группы!#REF!,'[1]Науч.спец-ФГОС-кафедра'!$F$3:$G$52,2,0),VLOOKUP(J336,'[1]Науч.спец-ФГОС-кафедра'!$B$3:$G$52,6,0)))</f>
        <v>080200</v>
      </c>
      <c r="F336" s="6" t="s">
        <v>436</v>
      </c>
      <c r="G336" s="11" t="s">
        <v>423</v>
      </c>
      <c r="H336" s="12" t="s">
        <v>710</v>
      </c>
      <c r="I336" s="12" t="s">
        <v>710</v>
      </c>
      <c r="J336" s="13" t="str">
        <f>IF(B336="ФГТ",VLOOKUP(F336,'[1]Науч.спец-ФГОС-кафедра'!$A$1:$B$52,2,0),VLOOKUP(F336,'[1]ФГОС ВПО-ФГОС ВО'!$A$2:$B$129,2,0))</f>
        <v>Менеджмент</v>
      </c>
      <c r="K336" s="54" t="s">
        <v>438</v>
      </c>
      <c r="L336" s="14">
        <v>2023</v>
      </c>
      <c r="M336" s="14">
        <f t="shared" ca="1" si="33"/>
        <v>2</v>
      </c>
      <c r="N336" s="2" t="str">
        <f>VLOOKUP(P336,[1]Кафедры!$A$2:$E$587,5,0)</f>
        <v>ИЭиУ</v>
      </c>
      <c r="O336" s="2" t="s">
        <v>289</v>
      </c>
      <c r="P336" s="14">
        <v>29</v>
      </c>
      <c r="Q336" s="2" t="str">
        <f>VLOOKUP(P336,[1]Кафедры!$A$2:$D$587,3,0)</f>
        <v>МиГУ</v>
      </c>
      <c r="R336" s="2" t="str">
        <f>VLOOKUP(P336,[1]Кафедры!$A$2:$D$587,4,0)</f>
        <v>Назарова О.Л.</v>
      </c>
      <c r="S336" s="6" t="s">
        <v>38</v>
      </c>
      <c r="T336" s="6"/>
      <c r="U336" s="2"/>
      <c r="V336" s="17">
        <v>45170</v>
      </c>
      <c r="W336" s="2" t="s">
        <v>648</v>
      </c>
      <c r="X336" s="17">
        <f t="shared" si="34"/>
        <v>45900</v>
      </c>
      <c r="Y336" s="2" t="str">
        <f>IFERROR(IF(B336="ФГОС ВО",VLOOKUP(E336,'[1]Науч.спец-ФГОС-кафедра'!$G$3:$H$52,2,0),VLOOKUP(F336,'[1]Науч.спец-ФГОС-кафедра'!$A$3:$H$52,8,0)),"")</f>
        <v/>
      </c>
      <c r="Z336" s="18">
        <v>12</v>
      </c>
      <c r="AA336" s="15" t="str">
        <f>IF(B336="ФГОС 3++",VLOOKUP(F336,'[1]Справочник ФГОС ВО'!$C$2:$K$126,9,0),"")</f>
        <v xml:space="preserve"> </v>
      </c>
      <c r="AB336" s="20"/>
      <c r="AC336" s="6" t="str">
        <f>IF(AND(G336="асп",B336="ФГОС ВО"),VLOOKUP(K336,'[1]Науч.спец-ФГОС-кафедра'!$F$2:$S$52,14,0),"")</f>
        <v/>
      </c>
      <c r="AD336" s="14">
        <f t="shared" si="35"/>
        <v>2025</v>
      </c>
      <c r="AE336" s="14"/>
      <c r="AF336" s="6"/>
    </row>
    <row r="337" spans="1:32" ht="25.5">
      <c r="A337" s="5" t="str">
        <f t="shared" si="30"/>
        <v>38.00.00</v>
      </c>
      <c r="B337" s="6" t="s">
        <v>32</v>
      </c>
      <c r="C337" s="7" t="str">
        <f t="shared" si="31"/>
        <v/>
      </c>
      <c r="D337" s="8" t="str">
        <f t="shared" si="32"/>
        <v/>
      </c>
      <c r="E337" s="9" t="str">
        <f>IFERROR(VLOOKUP(F337,'[1]ФГОС ВПО-ФГОС ВО'!$A$2:$C$111,3,0),IF(B337="ФГОС ВО",VLOOKUP([1]Группы!#REF!,'[1]Науч.спец-ФГОС-кафедра'!$F$3:$G$52,2,0),VLOOKUP(J337,'[1]Науч.спец-ФГОС-кафедра'!$B$3:$G$52,6,0)))</f>
        <v>080400</v>
      </c>
      <c r="F337" s="6" t="s">
        <v>439</v>
      </c>
      <c r="G337" s="11" t="s">
        <v>423</v>
      </c>
      <c r="H337" s="11" t="s">
        <v>711</v>
      </c>
      <c r="I337" s="11" t="s">
        <v>711</v>
      </c>
      <c r="J337" s="13" t="str">
        <f>IF(B337="ФГТ",VLOOKUP(F337,'[1]Науч.спец-ФГОС-кафедра'!$A$1:$B$52,2,0),VLOOKUP(F337,'[1]ФГОС ВПО-ФГОС ВО'!$A$2:$B$129,2,0))</f>
        <v>Управление персоналом</v>
      </c>
      <c r="K337" s="54" t="s">
        <v>712</v>
      </c>
      <c r="L337" s="14">
        <v>2023</v>
      </c>
      <c r="M337" s="14">
        <f t="shared" ca="1" si="33"/>
        <v>2</v>
      </c>
      <c r="N337" s="2" t="str">
        <f>VLOOKUP(P337,[1]Кафедры!$A$2:$E$587,5,0)</f>
        <v>ИЭиУ</v>
      </c>
      <c r="O337" s="2" t="s">
        <v>55</v>
      </c>
      <c r="P337" s="14">
        <v>29</v>
      </c>
      <c r="Q337" s="2" t="str">
        <f>VLOOKUP(P337,[1]Кафедры!$A$2:$D$587,3,0)</f>
        <v>МиГУ</v>
      </c>
      <c r="R337" s="2" t="str">
        <f>VLOOKUP(P337,[1]Кафедры!$A$2:$D$587,4,0)</f>
        <v>Назарова О.Л.</v>
      </c>
      <c r="S337" s="6" t="s">
        <v>73</v>
      </c>
      <c r="T337" s="6"/>
      <c r="U337" s="2"/>
      <c r="V337" s="17">
        <v>45200</v>
      </c>
      <c r="W337" s="2" t="s">
        <v>426</v>
      </c>
      <c r="X337" s="17">
        <f t="shared" si="34"/>
        <v>46053</v>
      </c>
      <c r="Y337" s="2" t="str">
        <f>IFERROR(IF(B337="ФГОС ВО",VLOOKUP(E337,'[1]Науч.спец-ФГОС-кафедра'!$G$3:$H$52,2,0),VLOOKUP(F337,'[1]Науч.спец-ФГОС-кафедра'!$A$3:$H$52,8,0)),"")</f>
        <v/>
      </c>
      <c r="Z337" s="18">
        <v>9</v>
      </c>
      <c r="AA337" s="15" t="str">
        <f>IF(B337="ФГОС 3++",VLOOKUP(F337,'[1]Справочник ФГОС ВО'!$C$2:$K$126,9,0),"")</f>
        <v xml:space="preserve"> </v>
      </c>
      <c r="AB337" s="20"/>
      <c r="AC337" s="6" t="str">
        <f>IF(AND(G337="асп",B337="ФГОС ВО"),VLOOKUP(K337,'[1]Науч.спец-ФГОС-кафедра'!$F$2:$S$52,14,0),"")</f>
        <v/>
      </c>
      <c r="AD337" s="14">
        <f t="shared" si="35"/>
        <v>2026</v>
      </c>
      <c r="AE337" s="14"/>
      <c r="AF337" s="6"/>
    </row>
    <row r="338" spans="1:32" ht="25.5">
      <c r="A338" s="5" t="str">
        <f t="shared" si="30"/>
        <v>38.00.00</v>
      </c>
      <c r="B338" s="6" t="s">
        <v>32</v>
      </c>
      <c r="C338" s="7" t="str">
        <f t="shared" si="31"/>
        <v/>
      </c>
      <c r="D338" s="8" t="str">
        <f t="shared" si="32"/>
        <v/>
      </c>
      <c r="E338" s="9" t="str">
        <f>IFERROR(VLOOKUP(F338,'[1]ФГОС ВПО-ФГОС ВО'!$A$2:$C$111,3,0),IF(B338="ФГОС ВО",VLOOKUP([1]Группы!#REF!,'[1]Науч.спец-ФГОС-кафедра'!$F$3:$G$52,2,0),VLOOKUP(J338,'[1]Науч.спец-ФГОС-кафедра'!$B$3:$G$52,6,0)))</f>
        <v>080400</v>
      </c>
      <c r="F338" s="6" t="s">
        <v>439</v>
      </c>
      <c r="G338" s="11" t="s">
        <v>423</v>
      </c>
      <c r="H338" s="11" t="s">
        <v>713</v>
      </c>
      <c r="I338" s="11" t="s">
        <v>713</v>
      </c>
      <c r="J338" s="13" t="str">
        <f>IF(B338="ФГТ",VLOOKUP(F338,'[1]Науч.спец-ФГОС-кафедра'!$A$1:$B$52,2,0),VLOOKUP(F338,'[1]ФГОС ВПО-ФГОС ВО'!$A$2:$B$129,2,0))</f>
        <v>Управление персоналом</v>
      </c>
      <c r="K338" s="54" t="s">
        <v>712</v>
      </c>
      <c r="L338" s="14">
        <v>2023</v>
      </c>
      <c r="M338" s="14">
        <f t="shared" ca="1" si="33"/>
        <v>2</v>
      </c>
      <c r="N338" s="2" t="str">
        <f>VLOOKUP(P338,[1]Кафедры!$A$2:$E$587,5,0)</f>
        <v>ИЭиУ</v>
      </c>
      <c r="O338" s="2" t="s">
        <v>289</v>
      </c>
      <c r="P338" s="14">
        <v>29</v>
      </c>
      <c r="Q338" s="2" t="str">
        <f>VLOOKUP(P338,[1]Кафедры!$A$2:$D$587,3,0)</f>
        <v>МиГУ</v>
      </c>
      <c r="R338" s="2" t="str">
        <f>VLOOKUP(P338,[1]Кафедры!$A$2:$D$587,4,0)</f>
        <v>Назарова О.Л.</v>
      </c>
      <c r="S338" s="6" t="s">
        <v>38</v>
      </c>
      <c r="T338" s="6"/>
      <c r="U338" s="2"/>
      <c r="V338" s="17">
        <v>45170</v>
      </c>
      <c r="W338" s="2" t="s">
        <v>648</v>
      </c>
      <c r="X338" s="17">
        <f t="shared" si="34"/>
        <v>45900</v>
      </c>
      <c r="Y338" s="2" t="str">
        <f>IFERROR(IF(B338="ФГОС ВО",VLOOKUP(E338,'[1]Науч.спец-ФГОС-кафедра'!$G$3:$H$52,2,0),VLOOKUP(F338,'[1]Науч.спец-ФГОС-кафедра'!$A$3:$H$52,8,0)),"")</f>
        <v/>
      </c>
      <c r="Z338" s="18">
        <v>8</v>
      </c>
      <c r="AA338" s="15" t="str">
        <f>IF(B338="ФГОС 3++",VLOOKUP(F338,'[1]Справочник ФГОС ВО'!$C$2:$K$126,9,0),"")</f>
        <v xml:space="preserve"> </v>
      </c>
      <c r="AB338" s="20"/>
      <c r="AC338" s="6" t="str">
        <f>IF(AND(G338="асп",B338="ФГОС ВО"),VLOOKUP(K338,'[1]Науч.спец-ФГОС-кафедра'!$F$2:$S$52,14,0),"")</f>
        <v/>
      </c>
      <c r="AD338" s="14">
        <f t="shared" si="35"/>
        <v>2025</v>
      </c>
      <c r="AE338" s="14"/>
      <c r="AF338" s="6"/>
    </row>
    <row r="339" spans="1:32" ht="25.5">
      <c r="A339" s="5" t="str">
        <f t="shared" si="30"/>
        <v>39.00.00</v>
      </c>
      <c r="B339" s="6" t="s">
        <v>32</v>
      </c>
      <c r="C339" s="7" t="str">
        <f t="shared" si="31"/>
        <v/>
      </c>
      <c r="D339" s="8" t="str">
        <f t="shared" si="32"/>
        <v/>
      </c>
      <c r="E339" s="9" t="str">
        <f>IFERROR(VLOOKUP(F339,'[1]ФГОС ВПО-ФГОС ВО'!$A$2:$C$111,3,0),IF(B339="ФГОС ВО",VLOOKUP([1]Группы!#REF!,'[1]Науч.спец-ФГОС-кафедра'!$F$3:$G$52,2,0),VLOOKUP(J339,'[1]Науч.спец-ФГОС-кафедра'!$B$3:$G$52,6,0)))</f>
        <v>040400</v>
      </c>
      <c r="F339" s="6" t="s">
        <v>442</v>
      </c>
      <c r="G339" s="6" t="s">
        <v>423</v>
      </c>
      <c r="H339" s="45" t="s">
        <v>714</v>
      </c>
      <c r="I339" s="45" t="s">
        <v>714</v>
      </c>
      <c r="J339" s="13" t="str">
        <f>IF(B339="ФГТ",VLOOKUP(F339,'[1]Науч.спец-ФГОС-кафедра'!$A$1:$B$52,2,0),VLOOKUP(F339,'[1]ФГОС ВПО-ФГОС ВО'!$A$2:$B$129,2,0))</f>
        <v>Социальная работа</v>
      </c>
      <c r="K339" s="54" t="s">
        <v>715</v>
      </c>
      <c r="L339" s="14">
        <v>2023</v>
      </c>
      <c r="M339" s="14">
        <f t="shared" ca="1" si="33"/>
        <v>2</v>
      </c>
      <c r="N339" s="2" t="str">
        <f>VLOOKUP(P339,[1]Кафедры!$A$2:$E$587,5,0)</f>
        <v>ИГО</v>
      </c>
      <c r="O339" s="2" t="s">
        <v>55</v>
      </c>
      <c r="P339" s="14">
        <v>51</v>
      </c>
      <c r="Q339" s="2" t="str">
        <f>VLOOKUP(P339,[1]Кафедры!$A$2:$D$587,3,0)</f>
        <v>СРиППО</v>
      </c>
      <c r="R339" s="2" t="str">
        <f>VLOOKUP(P339,[1]Кафедры!$A$2:$D$587,4,0)</f>
        <v>Олейник Е.В.</v>
      </c>
      <c r="S339" s="6" t="s">
        <v>278</v>
      </c>
      <c r="T339" s="6"/>
      <c r="U339" s="2"/>
      <c r="V339" s="17">
        <v>45200</v>
      </c>
      <c r="W339" s="2" t="s">
        <v>426</v>
      </c>
      <c r="X339" s="17">
        <f t="shared" si="34"/>
        <v>46053</v>
      </c>
      <c r="Y339" s="2" t="str">
        <f>IFERROR(IF(B339="ФГОС ВО",VLOOKUP(E339,'[1]Науч.спец-ФГОС-кафедра'!$G$3:$H$52,2,0),VLOOKUP(F339,'[1]Науч.спец-ФГОС-кафедра'!$A$3:$H$52,8,0)),"")</f>
        <v/>
      </c>
      <c r="Z339" s="18">
        <v>8</v>
      </c>
      <c r="AA339" s="15" t="str">
        <f>IF(B339="ФГОС 3++",VLOOKUP(F339,'[1]Справочник ФГОС ВО'!$C$2:$K$126,9,0),"")</f>
        <v xml:space="preserve"> </v>
      </c>
      <c r="AB339" s="20"/>
      <c r="AC339" s="6" t="str">
        <f>IF(AND(G339="асп",B339="ФГОС ВО"),VLOOKUP(K339,'[1]Науч.спец-ФГОС-кафедра'!$F$2:$S$52,14,0),"")</f>
        <v/>
      </c>
      <c r="AD339" s="14">
        <f t="shared" si="35"/>
        <v>2026</v>
      </c>
      <c r="AE339" s="14"/>
      <c r="AF339" s="6"/>
    </row>
    <row r="340" spans="1:32" ht="38.25">
      <c r="A340" s="5" t="str">
        <f t="shared" si="30"/>
        <v>44.00.00</v>
      </c>
      <c r="B340" s="6" t="s">
        <v>32</v>
      </c>
      <c r="C340" s="7" t="str">
        <f t="shared" si="31"/>
        <v/>
      </c>
      <c r="D340" s="8" t="str">
        <f t="shared" si="32"/>
        <v/>
      </c>
      <c r="E340" s="9" t="str">
        <f>IFERROR(VLOOKUP(F340,'[1]ФГОС ВПО-ФГОС ВО'!$A$2:$C$111,3,0),IF(B340="ФГОС ВО",VLOOKUP([1]Группы!#REF!,'[1]Науч.спец-ФГОС-кафедра'!$F$3:$G$52,2,0),VLOOKUP(J340,'[1]Науч.спец-ФГОС-кафедра'!$B$3:$G$52,6,0)))</f>
        <v>050100</v>
      </c>
      <c r="F340" s="10" t="s">
        <v>445</v>
      </c>
      <c r="G340" s="11" t="s">
        <v>423</v>
      </c>
      <c r="H340" s="56" t="s">
        <v>716</v>
      </c>
      <c r="I340" s="56" t="s">
        <v>716</v>
      </c>
      <c r="J340" s="13" t="str">
        <f>IF(B340="ФГТ",VLOOKUP(F340,'[1]Науч.спец-ФГОС-кафедра'!$A$1:$B$52,2,0),VLOOKUP(F340,'[1]ФГОС ВПО-ФГОС ВО'!$A$2:$B$129,2,0))</f>
        <v>Педагогическое образование</v>
      </c>
      <c r="K340" s="13" t="s">
        <v>717</v>
      </c>
      <c r="L340" s="2">
        <v>2023</v>
      </c>
      <c r="M340" s="14">
        <f t="shared" ca="1" si="33"/>
        <v>2</v>
      </c>
      <c r="N340" s="2" t="str">
        <f>VLOOKUP(P340,[1]Кафедры!$A$2:$E$587,5,0)</f>
        <v>ИГО</v>
      </c>
      <c r="O340" s="2" t="s">
        <v>55</v>
      </c>
      <c r="P340" s="2">
        <v>49</v>
      </c>
      <c r="Q340" s="2" t="str">
        <f>VLOOKUP(P340,[1]Кафедры!$A$2:$D$587,3,0)</f>
        <v>РЯОЯиМК</v>
      </c>
      <c r="R340" s="2" t="str">
        <f>VLOOKUP(P340,[1]Кафедры!$A$2:$D$587,4,0)</f>
        <v>Чурилина Л.Н.</v>
      </c>
      <c r="S340" s="15" t="s">
        <v>278</v>
      </c>
      <c r="T340" s="2"/>
      <c r="U340" s="2"/>
      <c r="V340" s="17">
        <v>45200</v>
      </c>
      <c r="W340" s="2" t="s">
        <v>426</v>
      </c>
      <c r="X340" s="17">
        <f t="shared" si="34"/>
        <v>46053</v>
      </c>
      <c r="Y340" s="2" t="str">
        <f>IFERROR(IF(B340="ФГОС ВО",VLOOKUP(E340,'[1]Науч.спец-ФГОС-кафедра'!$G$3:$H$52,2,0),VLOOKUP(F340,'[1]Науч.спец-ФГОС-кафедра'!$A$3:$H$52,8,0)),"")</f>
        <v/>
      </c>
      <c r="Z340" s="18">
        <v>5</v>
      </c>
      <c r="AA340" s="15" t="str">
        <f>IF(B340="ФГОС 3++",VLOOKUP(F340,'[1]Справочник ФГОС ВО'!$C$2:$K$126,9,0),"")</f>
        <v xml:space="preserve"> </v>
      </c>
      <c r="AB340" s="20"/>
      <c r="AC340" s="6" t="str">
        <f>IF(AND(G340="асп",B340="ФГОС ВО"),VLOOKUP(K340,'[1]Науч.спец-ФГОС-кафедра'!$F$2:$S$52,14,0),"")</f>
        <v/>
      </c>
      <c r="AD340" s="14">
        <f t="shared" si="35"/>
        <v>2026</v>
      </c>
      <c r="AE340" s="14"/>
      <c r="AF340" s="6"/>
    </row>
    <row r="341" spans="1:32" ht="26.45" customHeight="1">
      <c r="A341" s="5" t="str">
        <f t="shared" si="30"/>
        <v>44.00.00</v>
      </c>
      <c r="B341" s="6" t="s">
        <v>32</v>
      </c>
      <c r="C341" s="7" t="str">
        <f t="shared" si="31"/>
        <v/>
      </c>
      <c r="D341" s="8" t="str">
        <f t="shared" si="32"/>
        <v/>
      </c>
      <c r="E341" s="9" t="str">
        <f>IFERROR(VLOOKUP(F341,'[1]ФГОС ВПО-ФГОС ВО'!$A$2:$C$111,3,0),IF(B341="ФГОС ВО",VLOOKUP([1]Группы!#REF!,'[1]Науч.спец-ФГОС-кафедра'!$F$3:$G$52,2,0),VLOOKUP(J341,'[1]Науч.спец-ФГОС-кафедра'!$B$3:$G$52,6,0)))</f>
        <v>050100</v>
      </c>
      <c r="F341" s="10" t="s">
        <v>445</v>
      </c>
      <c r="G341" s="11" t="s">
        <v>423</v>
      </c>
      <c r="H341" s="12" t="s">
        <v>718</v>
      </c>
      <c r="I341" s="12" t="s">
        <v>718</v>
      </c>
      <c r="J341" s="13" t="str">
        <f>IF(B341="ФГТ",VLOOKUP(F341,'[1]Науч.спец-ФГОС-кафедра'!$A$1:$B$52,2,0),VLOOKUP(F341,'[1]ФГОС ВПО-ФГОС ВО'!$A$2:$B$129,2,0))</f>
        <v>Педагогическое образование</v>
      </c>
      <c r="K341" s="13" t="s">
        <v>447</v>
      </c>
      <c r="L341" s="1">
        <v>2023</v>
      </c>
      <c r="M341" s="14">
        <f t="shared" ca="1" si="33"/>
        <v>2</v>
      </c>
      <c r="N341" s="2" t="str">
        <f>VLOOKUP(P341,[1]Кафедры!$A$2:$E$587,5,0)</f>
        <v>ИГО</v>
      </c>
      <c r="O341" s="2" t="s">
        <v>55</v>
      </c>
      <c r="P341" s="2">
        <v>35</v>
      </c>
      <c r="Q341" s="2" t="str">
        <f>VLOOKUP(P341,[1]Кафедры!$A$2:$D$587,3,0)</f>
        <v>ПОиД</v>
      </c>
      <c r="R341" s="2" t="str">
        <f>VLOOKUP(P341,[1]Кафедры!$A$2:$D$587,4,0)</f>
        <v>Великанова С.С.</v>
      </c>
      <c r="S341" s="15" t="s">
        <v>278</v>
      </c>
      <c r="T341" s="6"/>
      <c r="U341" s="2"/>
      <c r="V341" s="17">
        <v>45200</v>
      </c>
      <c r="W341" s="2" t="s">
        <v>426</v>
      </c>
      <c r="X341" s="17">
        <f t="shared" si="34"/>
        <v>46053</v>
      </c>
      <c r="Y341" s="2" t="str">
        <f>IFERROR(IF(B341="ФГОС ВО",VLOOKUP(E341,'[1]Науч.спец-ФГОС-кафедра'!$G$3:$H$52,2,0),VLOOKUP(F341,'[1]Науч.спец-ФГОС-кафедра'!$A$3:$H$52,8,0)),"")</f>
        <v/>
      </c>
      <c r="Z341" s="18">
        <v>14</v>
      </c>
      <c r="AA341" s="15" t="str">
        <f>IF(B341="ФГОС 3++",VLOOKUP(F341,'[1]Справочник ФГОС ВО'!$C$2:$K$126,9,0),"")</f>
        <v xml:space="preserve"> </v>
      </c>
      <c r="AB341" s="20"/>
      <c r="AC341" s="6" t="str">
        <f>IF(AND(G341="асп",B341="ФГОС ВО"),VLOOKUP(K341,'[1]Науч.спец-ФГОС-кафедра'!$F$2:$S$52,14,0),"")</f>
        <v/>
      </c>
      <c r="AD341" s="14">
        <f t="shared" si="35"/>
        <v>2026</v>
      </c>
      <c r="AE341" s="14"/>
      <c r="AF341" s="6"/>
    </row>
    <row r="342" spans="1:32" ht="25.5" customHeight="1">
      <c r="A342" s="5" t="str">
        <f t="shared" si="30"/>
        <v>44.00.00</v>
      </c>
      <c r="B342" s="6" t="s">
        <v>32</v>
      </c>
      <c r="C342" s="7" t="str">
        <f t="shared" si="31"/>
        <v/>
      </c>
      <c r="D342" s="8" t="str">
        <f t="shared" si="32"/>
        <v/>
      </c>
      <c r="E342" s="9" t="str">
        <f>IFERROR(VLOOKUP(F342,'[1]ФГОС ВПО-ФГОС ВО'!$A$2:$C$111,3,0),IF(B342="ФГОС ВО",VLOOKUP([1]Группы!#REF!,'[1]Науч.спец-ФГОС-кафедра'!$F$3:$G$52,2,0),VLOOKUP(J342,'[1]Науч.спец-ФГОС-кафедра'!$B$3:$G$52,6,0)))</f>
        <v>050100</v>
      </c>
      <c r="F342" s="10" t="s">
        <v>445</v>
      </c>
      <c r="G342" s="11" t="s">
        <v>423</v>
      </c>
      <c r="H342" s="12" t="s">
        <v>719</v>
      </c>
      <c r="I342" s="12" t="s">
        <v>719</v>
      </c>
      <c r="J342" s="13" t="str">
        <f>IF(B342="ФГТ",VLOOKUP(F342,'[1]Науч.спец-ФГОС-кафедра'!$A$1:$B$52,2,0),VLOOKUP(F342,'[1]ФГОС ВПО-ФГОС ВО'!$A$2:$B$129,2,0))</f>
        <v>Педагогическое образование</v>
      </c>
      <c r="K342" s="13" t="s">
        <v>447</v>
      </c>
      <c r="L342" s="1">
        <v>2023</v>
      </c>
      <c r="M342" s="14">
        <f t="shared" ca="1" si="33"/>
        <v>2</v>
      </c>
      <c r="N342" s="2" t="str">
        <f>VLOOKUP(P342,[1]Кафедры!$A$2:$E$587,5,0)</f>
        <v>ИГО</v>
      </c>
      <c r="O342" s="2" t="s">
        <v>282</v>
      </c>
      <c r="P342" s="2">
        <v>35</v>
      </c>
      <c r="Q342" s="2" t="str">
        <f>VLOOKUP(P342,[1]Кафедры!$A$2:$D$587,3,0)</f>
        <v>ПОиД</v>
      </c>
      <c r="R342" s="2" t="str">
        <f>VLOOKUP(P342,[1]Кафедры!$A$2:$D$587,4,0)</f>
        <v>Великанова С.С.</v>
      </c>
      <c r="S342" s="15" t="s">
        <v>38</v>
      </c>
      <c r="T342" s="2"/>
      <c r="U342" s="2"/>
      <c r="V342" s="17">
        <v>45170</v>
      </c>
      <c r="W342" s="2" t="s">
        <v>648</v>
      </c>
      <c r="X342" s="17">
        <f t="shared" si="34"/>
        <v>45900</v>
      </c>
      <c r="Y342" s="2" t="str">
        <f>IFERROR(IF(B342="ФГОС ВО",VLOOKUP(E342,'[1]Науч.спец-ФГОС-кафедра'!$G$3:$H$52,2,0),VLOOKUP(F342,'[1]Науч.спец-ФГОС-кафедра'!$A$3:$H$52,8,0)),"")</f>
        <v/>
      </c>
      <c r="Z342" s="18">
        <v>14</v>
      </c>
      <c r="AA342" s="15" t="str">
        <f>IF(B342="ФГОС 3++",VLOOKUP(F342,'[1]Справочник ФГОС ВО'!$C$2:$K$126,9,0),"")</f>
        <v xml:space="preserve"> </v>
      </c>
      <c r="AB342" s="20"/>
      <c r="AC342" s="6" t="str">
        <f>IF(AND(G342="асп",B342="ФГОС ВО"),VLOOKUP(K342,'[1]Науч.спец-ФГОС-кафедра'!$F$2:$S$52,14,0),"")</f>
        <v/>
      </c>
      <c r="AD342" s="14">
        <f t="shared" si="35"/>
        <v>2025</v>
      </c>
      <c r="AE342" s="14"/>
      <c r="AF342" s="6"/>
    </row>
    <row r="343" spans="1:32" ht="30">
      <c r="A343" s="5" t="str">
        <f t="shared" si="30"/>
        <v>44.00.00</v>
      </c>
      <c r="B343" s="6" t="s">
        <v>32</v>
      </c>
      <c r="C343" s="7" t="str">
        <f t="shared" si="31"/>
        <v/>
      </c>
      <c r="D343" s="8" t="str">
        <f t="shared" si="32"/>
        <v/>
      </c>
      <c r="E343" s="9" t="str">
        <f>IFERROR(VLOOKUP(F343,'[1]ФГОС ВПО-ФГОС ВО'!$A$2:$C$111,3,0),IF(B343="ФГОС ВО",VLOOKUP([1]Группы!#REF!,'[1]Науч.спец-ФГОС-кафедра'!$F$3:$G$52,2,0),VLOOKUP(J343,'[1]Науч.спец-ФГОС-кафедра'!$B$3:$G$52,6,0)))</f>
        <v>050400</v>
      </c>
      <c r="F343" s="10" t="s">
        <v>448</v>
      </c>
      <c r="G343" s="11" t="s">
        <v>423</v>
      </c>
      <c r="H343" s="56" t="s">
        <v>720</v>
      </c>
      <c r="I343" s="56" t="s">
        <v>720</v>
      </c>
      <c r="J343" s="13" t="str">
        <f>IF(B343="ФГТ",VLOOKUP(F343,'[1]Науч.спец-ФГОС-кафедра'!$A$1:$B$52,2,0),VLOOKUP(F343,'[1]ФГОС ВПО-ФГОС ВО'!$A$2:$B$129,2,0))</f>
        <v>Психолого-педагогическое образование</v>
      </c>
      <c r="K343" s="13" t="s">
        <v>450</v>
      </c>
      <c r="L343" s="2">
        <v>2023</v>
      </c>
      <c r="M343" s="14">
        <f t="shared" ca="1" si="33"/>
        <v>2</v>
      </c>
      <c r="N343" s="2" t="str">
        <f>VLOOKUP(P343,[1]Кафедры!$A$2:$E$587,5,0)</f>
        <v>ИГО</v>
      </c>
      <c r="O343" s="2" t="s">
        <v>55</v>
      </c>
      <c r="P343" s="1">
        <v>46</v>
      </c>
      <c r="Q343" s="2" t="str">
        <f>VLOOKUP(P343,[1]Кафедры!$A$2:$D$587,3,0)</f>
        <v>Психологии</v>
      </c>
      <c r="R343" s="2" t="str">
        <f>VLOOKUP(P343,[1]Кафедры!$A$2:$D$587,4,0)</f>
        <v>Степанова О.П.</v>
      </c>
      <c r="S343" s="15" t="s">
        <v>278</v>
      </c>
      <c r="T343" s="2"/>
      <c r="U343" s="2"/>
      <c r="V343" s="17">
        <v>45200</v>
      </c>
      <c r="W343" s="2" t="s">
        <v>426</v>
      </c>
      <c r="X343" s="17">
        <f t="shared" si="34"/>
        <v>46053</v>
      </c>
      <c r="Y343" s="2" t="str">
        <f>IFERROR(IF(B343="ФГОС ВО",VLOOKUP(E343,'[1]Науч.спец-ФГОС-кафедра'!$G$3:$H$52,2,0),VLOOKUP(F343,'[1]Науч.спец-ФГОС-кафедра'!$A$3:$H$52,8,0)),"")</f>
        <v/>
      </c>
      <c r="Z343" s="18">
        <v>16</v>
      </c>
      <c r="AA343" s="15" t="str">
        <f>IF(B343="ФГОС 3++",VLOOKUP(F343,'[1]Справочник ФГОС ВО'!$C$2:$K$126,9,0),"")</f>
        <v xml:space="preserve"> </v>
      </c>
      <c r="AB343" s="20"/>
      <c r="AC343" s="6" t="str">
        <f>IF(AND(G343="асп",B343="ФГОС ВО"),VLOOKUP(K343,'[1]Науч.спец-ФГОС-кафедра'!$F$2:$S$52,14,0),"")</f>
        <v/>
      </c>
      <c r="AD343" s="14">
        <f t="shared" si="35"/>
        <v>2026</v>
      </c>
      <c r="AE343" s="14"/>
      <c r="AF343" s="6"/>
    </row>
    <row r="344" spans="1:32" ht="51">
      <c r="A344" s="5" t="str">
        <f t="shared" si="30"/>
        <v>44.00.00</v>
      </c>
      <c r="B344" s="6" t="s">
        <v>32</v>
      </c>
      <c r="C344" s="7" t="str">
        <f t="shared" si="31"/>
        <v/>
      </c>
      <c r="D344" s="8" t="str">
        <f t="shared" si="32"/>
        <v/>
      </c>
      <c r="E344" s="9" t="str">
        <f>IFERROR(VLOOKUP(F344,'[1]ФГОС ВПО-ФГОС ВО'!$A$2:$C$111,3,0),IF(B344="ФГОС ВО",VLOOKUP([1]Группы!#REF!,'[1]Науч.спец-ФГОС-кафедра'!$F$3:$G$52,2,0),VLOOKUP(J344,'[1]Науч.спец-ФГОС-кафедра'!$B$3:$G$52,6,0)))</f>
        <v>050400</v>
      </c>
      <c r="F344" s="10" t="s">
        <v>448</v>
      </c>
      <c r="G344" s="11" t="s">
        <v>423</v>
      </c>
      <c r="H344" s="56" t="s">
        <v>721</v>
      </c>
      <c r="I344" s="56" t="s">
        <v>721</v>
      </c>
      <c r="J344" s="13" t="str">
        <f>IF(B344="ФГТ",VLOOKUP(F344,'[1]Науч.спец-ФГОС-кафедра'!$A$1:$B$52,2,0),VLOOKUP(F344,'[1]ФГОС ВПО-ФГОС ВО'!$A$2:$B$129,2,0))</f>
        <v>Психолого-педагогическое образование</v>
      </c>
      <c r="K344" s="13" t="s">
        <v>722</v>
      </c>
      <c r="L344" s="2">
        <v>2023</v>
      </c>
      <c r="M344" s="14">
        <f t="shared" ca="1" si="33"/>
        <v>2</v>
      </c>
      <c r="N344" s="2" t="str">
        <f>VLOOKUP(P344,[1]Кафедры!$A$2:$E$587,5,0)</f>
        <v>ИГО</v>
      </c>
      <c r="O344" s="2" t="s">
        <v>282</v>
      </c>
      <c r="P344" s="1">
        <v>46</v>
      </c>
      <c r="Q344" s="2" t="str">
        <f>VLOOKUP(P344,[1]Кафедры!$A$2:$D$587,3,0)</f>
        <v>Психологии</v>
      </c>
      <c r="R344" s="2" t="str">
        <f>VLOOKUP(P344,[1]Кафедры!$A$2:$D$587,4,0)</f>
        <v>Степанова О.П.</v>
      </c>
      <c r="S344" s="15" t="s">
        <v>38</v>
      </c>
      <c r="T344" s="2"/>
      <c r="U344" s="2"/>
      <c r="V344" s="17">
        <v>45170</v>
      </c>
      <c r="W344" s="2" t="s">
        <v>648</v>
      </c>
      <c r="X344" s="17">
        <f t="shared" si="34"/>
        <v>45900</v>
      </c>
      <c r="Y344" s="2" t="str">
        <f>IFERROR(IF(B344="ФГОС ВО",VLOOKUP(E344,'[1]Науч.спец-ФГОС-кафедра'!$G$3:$H$52,2,0),VLOOKUP(F344,'[1]Науч.спец-ФГОС-кафедра'!$A$3:$H$52,8,0)),"")</f>
        <v/>
      </c>
      <c r="Z344" s="18">
        <v>12</v>
      </c>
      <c r="AA344" s="15" t="str">
        <f>IF(B344="ФГОС 3++",VLOOKUP(F344,'[1]Справочник ФГОС ВО'!$C$2:$K$126,9,0),"")</f>
        <v xml:space="preserve"> </v>
      </c>
      <c r="AB344" s="20"/>
      <c r="AC344" s="6" t="str">
        <f>IF(AND(G344="асп",B344="ФГОС ВО"),VLOOKUP(K344,'[1]Науч.спец-ФГОС-кафедра'!$F$2:$S$52,14,0),"")</f>
        <v/>
      </c>
      <c r="AD344" s="14">
        <f t="shared" si="35"/>
        <v>2025</v>
      </c>
      <c r="AE344" s="14"/>
      <c r="AF344" s="6"/>
    </row>
    <row r="345" spans="1:32" ht="30">
      <c r="A345" s="5" t="str">
        <f t="shared" si="30"/>
        <v>44.00.00</v>
      </c>
      <c r="B345" s="6" t="s">
        <v>32</v>
      </c>
      <c r="C345" s="7" t="str">
        <f t="shared" si="31"/>
        <v/>
      </c>
      <c r="D345" s="8" t="str">
        <f t="shared" si="32"/>
        <v/>
      </c>
      <c r="E345" s="9" t="str">
        <f>IFERROR(VLOOKUP(F345,'[1]ФГОС ВПО-ФГОС ВО'!$A$2:$C$111,3,0),IF(B345="ФГОС ВО",VLOOKUP([1]Группы!#REF!,'[1]Науч.спец-ФГОС-кафедра'!$F$3:$G$52,2,0),VLOOKUP(J345,'[1]Науч.спец-ФГОС-кафедра'!$B$3:$G$52,6,0)))</f>
        <v>050400</v>
      </c>
      <c r="F345" s="10" t="s">
        <v>448</v>
      </c>
      <c r="G345" s="11" t="s">
        <v>423</v>
      </c>
      <c r="H345" s="23" t="s">
        <v>723</v>
      </c>
      <c r="I345" s="12" t="s">
        <v>724</v>
      </c>
      <c r="J345" s="13" t="str">
        <f>IF(B345="ФГТ",VLOOKUP(F345,'[1]Науч.спец-ФГОС-кафедра'!$A$1:$B$52,2,0),VLOOKUP(F345,'[1]ФГОС ВПО-ФГОС ВО'!$A$2:$B$129,2,0))</f>
        <v>Психолого-педагогическое образование</v>
      </c>
      <c r="K345" s="13" t="s">
        <v>453</v>
      </c>
      <c r="L345" s="1">
        <v>2023</v>
      </c>
      <c r="M345" s="14">
        <f t="shared" ca="1" si="33"/>
        <v>2</v>
      </c>
      <c r="N345" s="2" t="str">
        <f>VLOOKUP(P345,[1]Кафедры!$A$2:$E$587,5,0)</f>
        <v>ИГО</v>
      </c>
      <c r="O345" s="2" t="s">
        <v>55</v>
      </c>
      <c r="P345" s="1">
        <v>46</v>
      </c>
      <c r="Q345" s="2" t="str">
        <f>VLOOKUP(P345,[1]Кафедры!$A$2:$D$587,3,0)</f>
        <v>Психологии</v>
      </c>
      <c r="R345" s="2" t="str">
        <f>VLOOKUP(P345,[1]Кафедры!$A$2:$D$587,4,0)</f>
        <v>Степанова О.П.</v>
      </c>
      <c r="S345" s="15" t="s">
        <v>278</v>
      </c>
      <c r="T345" s="2"/>
      <c r="U345" s="2"/>
      <c r="V345" s="17">
        <v>45200</v>
      </c>
      <c r="W345" s="2" t="s">
        <v>426</v>
      </c>
      <c r="X345" s="17">
        <f t="shared" si="34"/>
        <v>46053</v>
      </c>
      <c r="Y345" s="2" t="str">
        <f>IFERROR(IF(B345="ФГОС ВО",VLOOKUP(E345,'[1]Науч.спец-ФГОС-кафедра'!$G$3:$H$52,2,0),VLOOKUP(F345,'[1]Науч.спец-ФГОС-кафедра'!$A$3:$H$52,8,0)),"")</f>
        <v/>
      </c>
      <c r="Z345" s="18">
        <v>32</v>
      </c>
      <c r="AA345" s="15" t="str">
        <f>IF(B345="ФГОС 3++",VLOOKUP(F345,'[1]Справочник ФГОС ВО'!$C$2:$K$126,9,0),"")</f>
        <v xml:space="preserve"> </v>
      </c>
      <c r="AB345" s="20"/>
      <c r="AC345" s="6" t="str">
        <f>IF(AND(G345="асп",B345="ФГОС ВО"),VLOOKUP(K345,'[1]Науч.спец-ФГОС-кафедра'!$F$2:$S$52,14,0),"")</f>
        <v/>
      </c>
      <c r="AD345" s="14">
        <f t="shared" si="35"/>
        <v>2026</v>
      </c>
      <c r="AE345" s="14"/>
      <c r="AF345" s="6"/>
    </row>
    <row r="346" spans="1:32" ht="38.25">
      <c r="A346" s="5" t="str">
        <f t="shared" si="30"/>
        <v>44.00.00</v>
      </c>
      <c r="B346" s="6" t="s">
        <v>32</v>
      </c>
      <c r="C346" s="7" t="str">
        <f t="shared" si="31"/>
        <v/>
      </c>
      <c r="D346" s="8" t="str">
        <f t="shared" si="32"/>
        <v/>
      </c>
      <c r="E346" s="9" t="str">
        <f>IFERROR(VLOOKUP(F346,'[1]ФГОС ВПО-ФГОС ВО'!$A$2:$C$111,3,0),IF(B346="ФГОС ВО",VLOOKUP([1]Группы!#REF!,'[1]Науч.спец-ФГОС-кафедра'!$F$3:$G$52,2,0),VLOOKUP(J346,'[1]Науч.спец-ФГОС-кафедра'!$B$3:$G$52,6,0)))</f>
        <v>050400</v>
      </c>
      <c r="F346" s="10" t="s">
        <v>448</v>
      </c>
      <c r="G346" s="11" t="s">
        <v>423</v>
      </c>
      <c r="H346" s="56" t="s">
        <v>725</v>
      </c>
      <c r="I346" s="56" t="s">
        <v>725</v>
      </c>
      <c r="J346" s="13" t="str">
        <f>IF(B346="ФГТ",VLOOKUP(F346,'[1]Науч.спец-ФГОС-кафедра'!$A$1:$B$52,2,0),VLOOKUP(F346,'[1]ФГОС ВПО-ФГОС ВО'!$A$2:$B$129,2,0))</f>
        <v>Психолого-педагогическое образование</v>
      </c>
      <c r="K346" s="13" t="s">
        <v>455</v>
      </c>
      <c r="L346" s="1">
        <v>2023</v>
      </c>
      <c r="M346" s="14">
        <f t="shared" ca="1" si="33"/>
        <v>2</v>
      </c>
      <c r="N346" s="2" t="str">
        <f>VLOOKUP(P346,[1]Кафедры!$A$2:$E$587,5,0)</f>
        <v>ИГО</v>
      </c>
      <c r="O346" s="2" t="s">
        <v>55</v>
      </c>
      <c r="P346" s="1">
        <v>51</v>
      </c>
      <c r="Q346" s="2" t="str">
        <f>VLOOKUP(P346,[1]Кафедры!$A$2:$D$587,3,0)</f>
        <v>СРиППО</v>
      </c>
      <c r="R346" s="2" t="str">
        <f>VLOOKUP(P346,[1]Кафедры!$A$2:$D$587,4,0)</f>
        <v>Олейник Е.В.</v>
      </c>
      <c r="S346" s="15" t="s">
        <v>278</v>
      </c>
      <c r="T346" s="2"/>
      <c r="U346" s="2"/>
      <c r="V346" s="17">
        <v>45200</v>
      </c>
      <c r="W346" s="2" t="s">
        <v>426</v>
      </c>
      <c r="X346" s="17">
        <f t="shared" si="34"/>
        <v>46053</v>
      </c>
      <c r="Y346" s="2" t="str">
        <f>IFERROR(IF(B346="ФГОС ВО",VLOOKUP(E346,'[1]Науч.спец-ФГОС-кафедра'!$G$3:$H$52,2,0),VLOOKUP(F346,'[1]Науч.спец-ФГОС-кафедра'!$A$3:$H$52,8,0)),"")</f>
        <v/>
      </c>
      <c r="Z346" s="18">
        <v>8</v>
      </c>
      <c r="AA346" s="15" t="str">
        <f>IF(B346="ФГОС 3++",VLOOKUP(F346,'[1]Справочник ФГОС ВО'!$C$2:$K$126,9,0),"")</f>
        <v xml:space="preserve"> </v>
      </c>
      <c r="AB346" s="20"/>
      <c r="AC346" s="6" t="str">
        <f>IF(AND(G346="асп",B346="ФГОС ВО"),VLOOKUP(K346,'[1]Науч.спец-ФГОС-кафедра'!$F$2:$S$52,14,0),"")</f>
        <v/>
      </c>
      <c r="AD346" s="14">
        <f t="shared" si="35"/>
        <v>2026</v>
      </c>
      <c r="AE346" s="14"/>
      <c r="AF346" s="6"/>
    </row>
    <row r="347" spans="1:32" ht="38.25">
      <c r="A347" s="5" t="str">
        <f t="shared" si="30"/>
        <v>44.00.00</v>
      </c>
      <c r="B347" s="6" t="s">
        <v>32</v>
      </c>
      <c r="C347" s="7" t="str">
        <f t="shared" si="31"/>
        <v/>
      </c>
      <c r="D347" s="8" t="str">
        <f t="shared" si="32"/>
        <v/>
      </c>
      <c r="E347" s="9" t="str">
        <f>IFERROR(VLOOKUP(F347,'[1]ФГОС ВПО-ФГОС ВО'!$A$2:$C$111,3,0),IF(B347="ФГОС ВО",VLOOKUP([1]Группы!#REF!,'[1]Науч.спец-ФГОС-кафедра'!$F$3:$G$52,2,0),VLOOKUP(J347,'[1]Науч.спец-ФГОС-кафедра'!$B$3:$G$52,6,0)))</f>
        <v>050700</v>
      </c>
      <c r="F347" s="10" t="s">
        <v>456</v>
      </c>
      <c r="G347" s="11" t="s">
        <v>423</v>
      </c>
      <c r="H347" s="12" t="s">
        <v>726</v>
      </c>
      <c r="I347" s="12" t="s">
        <v>726</v>
      </c>
      <c r="J347" s="13" t="str">
        <f>IF(B347="ФГТ",VLOOKUP(F347,'[1]Науч.спец-ФГОС-кафедра'!$A$1:$B$52,2,0),VLOOKUP(F347,'[1]ФГОС ВПО-ФГОС ВО'!$A$2:$B$129,2,0))</f>
        <v>Специальное (дефектологическое) образование</v>
      </c>
      <c r="K347" s="13" t="s">
        <v>458</v>
      </c>
      <c r="L347" s="1">
        <v>2023</v>
      </c>
      <c r="M347" s="14">
        <f t="shared" ca="1" si="33"/>
        <v>2</v>
      </c>
      <c r="N347" s="2" t="str">
        <f>VLOOKUP(P347,[1]Кафедры!$A$2:$E$587,5,0)</f>
        <v>ИГО</v>
      </c>
      <c r="O347" s="2" t="s">
        <v>55</v>
      </c>
      <c r="P347" s="1">
        <v>16</v>
      </c>
      <c r="Q347" s="2" t="str">
        <f>VLOOKUP(P347,[1]Кафедры!$A$2:$D$587,3,0)</f>
        <v>ДиСО</v>
      </c>
      <c r="R347" s="2" t="str">
        <f>VLOOKUP(P347,[1]Кафедры!$A$2:$D$587,4,0)</f>
        <v>Чернобровкин В.А.</v>
      </c>
      <c r="S347" s="15" t="s">
        <v>278</v>
      </c>
      <c r="T347" s="2"/>
      <c r="U347" s="2"/>
      <c r="V347" s="17">
        <v>45200</v>
      </c>
      <c r="W347" s="2" t="s">
        <v>426</v>
      </c>
      <c r="X347" s="17">
        <f t="shared" si="34"/>
        <v>46053</v>
      </c>
      <c r="Y347" s="2" t="str">
        <f>IFERROR(IF(B347="ФГОС ВО",VLOOKUP(E347,'[1]Науч.спец-ФГОС-кафедра'!$G$3:$H$52,2,0),VLOOKUP(F347,'[1]Науч.спец-ФГОС-кафедра'!$A$3:$H$52,8,0)),"")</f>
        <v/>
      </c>
      <c r="Z347" s="18">
        <v>20</v>
      </c>
      <c r="AA347" s="15" t="str">
        <f>IF(B347="ФГОС 3++",VLOOKUP(F347,'[1]Справочник ФГОС ВО'!$C$2:$K$126,9,0),"")</f>
        <v xml:space="preserve"> </v>
      </c>
      <c r="AB347" s="20"/>
      <c r="AC347" s="6" t="str">
        <f>IF(AND(G347="асп",B347="ФГОС ВО"),VLOOKUP(K347,'[1]Науч.спец-ФГОС-кафедра'!$F$2:$S$52,14,0),"")</f>
        <v/>
      </c>
      <c r="AD347" s="14">
        <f t="shared" si="35"/>
        <v>2026</v>
      </c>
      <c r="AE347" s="14"/>
      <c r="AF347" s="6"/>
    </row>
    <row r="348" spans="1:32" ht="30">
      <c r="A348" s="5" t="str">
        <f t="shared" si="30"/>
        <v>45.00.00</v>
      </c>
      <c r="B348" s="6" t="s">
        <v>32</v>
      </c>
      <c r="C348" s="7" t="str">
        <f t="shared" si="31"/>
        <v/>
      </c>
      <c r="D348" s="8" t="str">
        <f t="shared" si="32"/>
        <v/>
      </c>
      <c r="E348" s="9" t="str">
        <f>IFERROR(VLOOKUP(F348,'[1]ФГОС ВПО-ФГОС ВО'!$A$2:$C$111,3,0),IF(B348="ФГОС ВО",VLOOKUP([1]Группы!#REF!,'[1]Науч.спец-ФГОС-кафедра'!$F$3:$G$52,2,0),VLOOKUP(J348,'[1]Науч.спец-ФГОС-кафедра'!$B$3:$G$52,6,0)))</f>
        <v>032700</v>
      </c>
      <c r="F348" s="10" t="s">
        <v>459</v>
      </c>
      <c r="G348" s="11" t="s">
        <v>423</v>
      </c>
      <c r="H348" s="12" t="s">
        <v>727</v>
      </c>
      <c r="I348" s="12" t="s">
        <v>727</v>
      </c>
      <c r="J348" s="13" t="str">
        <f>IF(B348="ФГТ",VLOOKUP(F348,'[1]Науч.спец-ФГОС-кафедра'!$A$1:$B$52,2,0),VLOOKUP(F348,'[1]ФГОС ВПО-ФГОС ВО'!$A$2:$B$129,2,0))</f>
        <v>Филология</v>
      </c>
      <c r="K348" s="13" t="s">
        <v>461</v>
      </c>
      <c r="L348" s="1">
        <v>2023</v>
      </c>
      <c r="M348" s="14">
        <f t="shared" ca="1" si="33"/>
        <v>2</v>
      </c>
      <c r="N348" s="2" t="str">
        <f>VLOOKUP(P348,[1]Кафедры!$A$2:$E$587,5,0)</f>
        <v>ИГО</v>
      </c>
      <c r="O348" s="2" t="s">
        <v>55</v>
      </c>
      <c r="P348" s="2">
        <v>18</v>
      </c>
      <c r="Q348" s="2" t="str">
        <f>VLOOKUP(P348,[1]Кафедры!$A$2:$D$587,3,0)</f>
        <v>ЯиЛ</v>
      </c>
      <c r="R348" s="2" t="str">
        <f>VLOOKUP(P348,[1]Кафедры!$A$2:$D$587,4,0)</f>
        <v>Рудакова С.В.</v>
      </c>
      <c r="S348" s="15" t="s">
        <v>278</v>
      </c>
      <c r="T348" s="2"/>
      <c r="U348" s="2"/>
      <c r="V348" s="17">
        <v>45200</v>
      </c>
      <c r="W348" s="2" t="s">
        <v>426</v>
      </c>
      <c r="X348" s="17">
        <f t="shared" si="34"/>
        <v>46053</v>
      </c>
      <c r="Y348" s="2" t="str">
        <f>IFERROR(IF(B348="ФГОС ВО",VLOOKUP(E348,'[1]Науч.спец-ФГОС-кафедра'!$G$3:$H$52,2,0),VLOOKUP(F348,'[1]Науч.спец-ФГОС-кафедра'!$A$3:$H$52,8,0)),"")</f>
        <v/>
      </c>
      <c r="Z348" s="18">
        <v>8</v>
      </c>
      <c r="AA348" s="15" t="str">
        <f>IF(B348="ФГОС 3++",VLOOKUP(F348,'[1]Справочник ФГОС ВО'!$C$2:$K$126,9,0),"")</f>
        <v xml:space="preserve"> </v>
      </c>
      <c r="AB348" s="20"/>
      <c r="AC348" s="6" t="str">
        <f>IF(AND(G348="асп",B348="ФГОС ВО"),VLOOKUP(K348,'[1]Науч.спец-ФГОС-кафедра'!$F$2:$S$52,14,0),"")</f>
        <v/>
      </c>
      <c r="AD348" s="14">
        <f t="shared" si="35"/>
        <v>2026</v>
      </c>
      <c r="AE348" s="14"/>
      <c r="AF348" s="6"/>
    </row>
    <row r="349" spans="1:32" ht="30">
      <c r="A349" s="5" t="str">
        <f t="shared" si="30"/>
        <v>45.00.00</v>
      </c>
      <c r="B349" s="6" t="s">
        <v>32</v>
      </c>
      <c r="C349" s="7" t="str">
        <f t="shared" si="31"/>
        <v/>
      </c>
      <c r="D349" s="8" t="str">
        <f t="shared" si="32"/>
        <v/>
      </c>
      <c r="E349" s="9" t="str">
        <f>IFERROR(VLOOKUP(F349,'[1]ФГОС ВПО-ФГОС ВО'!$A$2:$C$111,3,0),IF(B349="ФГОС ВО",VLOOKUP([1]Группы!#REF!,'[1]Науч.спец-ФГОС-кафедра'!$F$3:$G$52,2,0),VLOOKUP(J349,'[1]Науч.спец-ФГОС-кафедра'!$B$3:$G$52,6,0)))</f>
        <v>035700</v>
      </c>
      <c r="F349" s="10" t="s">
        <v>462</v>
      </c>
      <c r="G349" s="11" t="s">
        <v>423</v>
      </c>
      <c r="H349" s="12" t="s">
        <v>728</v>
      </c>
      <c r="I349" s="12" t="s">
        <v>728</v>
      </c>
      <c r="J349" s="13" t="str">
        <f>IF(B349="ФГТ",VLOOKUP(F349,'[1]Науч.спец-ФГОС-кафедра'!$A$1:$B$52,2,0),VLOOKUP(F349,'[1]ФГОС ВПО-ФГОС ВО'!$A$2:$B$129,2,0))</f>
        <v>Лингвистика</v>
      </c>
      <c r="K349" s="21" t="s">
        <v>464</v>
      </c>
      <c r="L349" s="2">
        <v>2023</v>
      </c>
      <c r="M349" s="14">
        <f t="shared" ca="1" si="33"/>
        <v>2</v>
      </c>
      <c r="N349" s="2" t="str">
        <f>VLOOKUP(P349,[1]Кафедры!$A$2:$E$587,5,0)</f>
        <v>ИГО</v>
      </c>
      <c r="O349" s="2" t="s">
        <v>55</v>
      </c>
      <c r="P349" s="14">
        <v>48</v>
      </c>
      <c r="Q349" s="2" t="str">
        <f>VLOOKUP(P349,[1]Кафедры!$A$2:$D$499,3,0)</f>
        <v>ЛиП</v>
      </c>
      <c r="R349" s="2" t="str">
        <f>VLOOKUP(P349,[1]Кафедры!$A$2:$D$587,4,0)</f>
        <v>Акашева Т.В.</v>
      </c>
      <c r="S349" s="15" t="s">
        <v>278</v>
      </c>
      <c r="T349" s="2"/>
      <c r="U349" s="2"/>
      <c r="V349" s="17">
        <v>45200</v>
      </c>
      <c r="W349" s="2" t="s">
        <v>426</v>
      </c>
      <c r="X349" s="17">
        <f t="shared" si="34"/>
        <v>46053</v>
      </c>
      <c r="Y349" s="2" t="str">
        <f>IFERROR(IF(B349="ФГОС ВО",VLOOKUP(E349,'[1]Науч.спец-ФГОС-кафедра'!$G$3:$H$52,2,0),VLOOKUP(F349,'[1]Науч.спец-ФГОС-кафедра'!$A$3:$H$52,8,0)),"")</f>
        <v/>
      </c>
      <c r="Z349" s="18">
        <v>12</v>
      </c>
      <c r="AA349" s="15" t="str">
        <f>IF(B349="ФГОС 3++",VLOOKUP(F349,'[1]Справочник ФГОС ВО'!$C$2:$K$126,9,0),"")</f>
        <v xml:space="preserve"> </v>
      </c>
      <c r="AB349" s="20"/>
      <c r="AC349" s="6" t="str">
        <f>IF(AND(G349="асп",B349="ФГОС ВО"),VLOOKUP(K349,'[1]Науч.спец-ФГОС-кафедра'!$F$2:$S$52,14,0),"")</f>
        <v/>
      </c>
      <c r="AD349" s="14">
        <f t="shared" si="35"/>
        <v>2026</v>
      </c>
      <c r="AE349" s="14"/>
      <c r="AF349" s="6"/>
    </row>
    <row r="350" spans="1:32">
      <c r="A350" s="5" t="str">
        <f t="shared" si="30"/>
        <v>54.00.00</v>
      </c>
      <c r="B350" s="6" t="s">
        <v>32</v>
      </c>
      <c r="C350" s="7" t="str">
        <f t="shared" si="31"/>
        <v/>
      </c>
      <c r="D350" s="8" t="str">
        <f t="shared" si="32"/>
        <v/>
      </c>
      <c r="E350" s="9" t="str">
        <f>IFERROR(VLOOKUP(F350,'[1]ФГОС ВПО-ФГОС ВО'!$A$2:$C$111,3,0),IF(B350="ФГОС ВО",VLOOKUP([1]Группы!#REF!,'[1]Науч.спец-ФГОС-кафедра'!$F$3:$G$52,2,0),VLOOKUP(J350,'[1]Науч.спец-ФГОС-кафедра'!$B$3:$G$52,6,0)))</f>
        <v>072500</v>
      </c>
      <c r="F350" s="10" t="s">
        <v>729</v>
      </c>
      <c r="G350" s="11" t="s">
        <v>423</v>
      </c>
      <c r="H350" s="12" t="s">
        <v>730</v>
      </c>
      <c r="I350" s="12" t="s">
        <v>730</v>
      </c>
      <c r="J350" s="13" t="str">
        <f>IF(B350="ФГТ",VLOOKUP(F350,'[1]Науч.спец-ФГОС-кафедра'!$A$1:$B$52,2,0),VLOOKUP(F350,'[1]ФГОС ВПО-ФГОС ВО'!$A$2:$B$129,2,0))</f>
        <v>Дизайн</v>
      </c>
      <c r="K350" s="13" t="s">
        <v>731</v>
      </c>
      <c r="L350" s="2">
        <v>2023</v>
      </c>
      <c r="M350" s="14">
        <f t="shared" ca="1" si="33"/>
        <v>2</v>
      </c>
      <c r="N350" s="2" t="str">
        <f>VLOOKUP(P350,[1]Кафедры!$A$2:$E$587,5,0)</f>
        <v>ИСАиИ</v>
      </c>
      <c r="O350" s="2" t="s">
        <v>48</v>
      </c>
      <c r="P350" s="2">
        <v>14</v>
      </c>
      <c r="Q350" s="2" t="str">
        <f>VLOOKUP(P350,[1]Кафедры!$A$2:$D$587,3,0)</f>
        <v>Дизайна</v>
      </c>
      <c r="R350" s="2" t="str">
        <f>VLOOKUP(P350,[1]Кафедры!$A$2:$D$587,4,0)</f>
        <v>Григорьев А.Д.</v>
      </c>
      <c r="S350" s="15" t="s">
        <v>38</v>
      </c>
      <c r="T350" s="2"/>
      <c r="U350" s="2"/>
      <c r="V350" s="17">
        <v>45170</v>
      </c>
      <c r="W350" s="2" t="s">
        <v>648</v>
      </c>
      <c r="X350" s="17">
        <f t="shared" si="34"/>
        <v>45900</v>
      </c>
      <c r="Y350" s="2" t="str">
        <f>IFERROR(IF(B350="ФГОС ВО",VLOOKUP(E350,'[1]Науч.спец-ФГОС-кафедра'!$G$3:$H$52,2,0),VLOOKUP(F350,'[1]Науч.спец-ФГОС-кафедра'!$A$3:$H$52,8,0)),"")</f>
        <v/>
      </c>
      <c r="Z350" s="71">
        <v>6</v>
      </c>
      <c r="AA350" s="15" t="str">
        <f>IF(B350="ФГОС 3++",VLOOKUP(F350,'[1]Справочник ФГОС ВО'!$C$2:$K$126,9,0),"")</f>
        <v xml:space="preserve"> </v>
      </c>
      <c r="AB350" s="20"/>
      <c r="AC350" s="6" t="str">
        <f>IF(AND(G350="асп",B350="ФГОС ВО"),VLOOKUP(K350,'[1]Науч.спец-ФГОС-кафедра'!$F$2:$S$52,14,0),"")</f>
        <v/>
      </c>
      <c r="AD350" s="14">
        <f t="shared" si="35"/>
        <v>2025</v>
      </c>
      <c r="AE350" s="14"/>
      <c r="AF350" s="6"/>
    </row>
    <row r="351" spans="1:32" s="41" customFormat="1" ht="25.5">
      <c r="A351" s="5" t="str">
        <f t="shared" si="30"/>
        <v>54.00.00</v>
      </c>
      <c r="B351" s="11" t="s">
        <v>32</v>
      </c>
      <c r="C351" s="36" t="str">
        <f t="shared" si="31"/>
        <v/>
      </c>
      <c r="D351" s="5" t="str">
        <f t="shared" si="32"/>
        <v/>
      </c>
      <c r="E351" s="9" t="str">
        <f>IFERROR(VLOOKUP(F351,'[1]ФГОС ВПО-ФГОС ВО'!$A$2:$C$111,3,0),IF(B351="ФГОС ВО",VLOOKUP([1]Группы!#REF!,'[1]Науч.спец-ФГОС-кафедра'!$F$3:$G$52,2,0),VLOOKUP(J351,'[1]Науч.спец-ФГОС-кафедра'!$B$3:$G$52,6,0)))</f>
        <v>072600</v>
      </c>
      <c r="F351" s="10" t="s">
        <v>732</v>
      </c>
      <c r="G351" s="11" t="s">
        <v>423</v>
      </c>
      <c r="H351" s="12" t="s">
        <v>733</v>
      </c>
      <c r="I351" s="12" t="s">
        <v>733</v>
      </c>
      <c r="J351" s="13" t="str">
        <f>IF(B351="ФГТ",VLOOKUP(F351,'[1]Науч.спец-ФГОС-кафедра'!$A$1:$B$52,2,0),VLOOKUP(F351,'[1]ФГОС ВПО-ФГОС ВО'!$A$2:$B$129,2,0))</f>
        <v>Декоративно-прикладное искусство и народные промыслы</v>
      </c>
      <c r="K351" s="21" t="s">
        <v>734</v>
      </c>
      <c r="L351" s="1">
        <v>2023</v>
      </c>
      <c r="M351" s="14">
        <f t="shared" ca="1" si="33"/>
        <v>2</v>
      </c>
      <c r="N351" s="2" t="str">
        <f>VLOOKUP(P351,[1]Кафедры!$A$2:$E$587,5,0)</f>
        <v>ИСАиИ</v>
      </c>
      <c r="O351" s="1" t="s">
        <v>48</v>
      </c>
      <c r="P351" s="1">
        <v>67</v>
      </c>
      <c r="Q351" s="1" t="str">
        <f>VLOOKUP(P351,[1]Кафедры!$A$2:$D$587,3,0)</f>
        <v>ХОМ</v>
      </c>
      <c r="R351" s="2" t="str">
        <f>VLOOKUP(P351,[1]Кафедры!$A$2:$D$587,4,0)</f>
        <v>Гаврицков С.А.</v>
      </c>
      <c r="S351" s="12" t="s">
        <v>38</v>
      </c>
      <c r="T351" s="1"/>
      <c r="U351" s="1"/>
      <c r="V351" s="39">
        <v>45170</v>
      </c>
      <c r="W351" s="1" t="s">
        <v>648</v>
      </c>
      <c r="X351" s="17">
        <f t="shared" si="34"/>
        <v>45900</v>
      </c>
      <c r="Y351" s="1"/>
      <c r="Z351" s="18">
        <v>1</v>
      </c>
      <c r="AA351" s="15" t="str">
        <f>IF(B351="ФГОС 3++",VLOOKUP(F351,'[1]Справочник ФГОС ВО'!$C$2:$K$126,9,0),"")</f>
        <v xml:space="preserve"> </v>
      </c>
      <c r="AB351" s="40"/>
      <c r="AC351" s="6" t="str">
        <f>IF(AND(G351="асп",B351="ФГОС ВО"),VLOOKUP(K351,'[1]Науч.спец-ФГОС-кафедра'!$F$2:$S$52,14,0),"")</f>
        <v/>
      </c>
      <c r="AD351" s="14">
        <f t="shared" si="35"/>
        <v>2025</v>
      </c>
      <c r="AE351" s="38"/>
      <c r="AF351" s="11"/>
    </row>
    <row r="352" spans="1:32" ht="26.45" customHeight="1">
      <c r="A352" s="5" t="str">
        <f t="shared" si="30"/>
        <v>10.00.00</v>
      </c>
      <c r="B352" s="6" t="s">
        <v>32</v>
      </c>
      <c r="C352" s="7" t="str">
        <f t="shared" si="31"/>
        <v/>
      </c>
      <c r="D352" s="8" t="str">
        <f t="shared" si="32"/>
        <v/>
      </c>
      <c r="E352" s="9" t="str">
        <f>IFERROR(VLOOKUP(F352,'[1]ФГОС ВПО-ФГОС ВО'!$A$2:$C$111,3,0),IF(B352="ФГОС ВО",VLOOKUP([1]Группы!#REF!,'[1]Науч.спец-ФГОС-кафедра'!$F$3:$G$52,2,0),VLOOKUP(J352,'[1]Науч.спец-ФГОС-кафедра'!$B$3:$G$52,6,0)))</f>
        <v>090303</v>
      </c>
      <c r="F352" s="10" t="s">
        <v>93</v>
      </c>
      <c r="G352" s="11" t="s">
        <v>64</v>
      </c>
      <c r="H352" s="23" t="s">
        <v>735</v>
      </c>
      <c r="I352" s="12" t="s">
        <v>736</v>
      </c>
      <c r="J352" s="13" t="str">
        <f>IF(B352="ФГТ",VLOOKUP(F352,'[1]Науч.спец-ФГОС-кафедра'!$A$1:$B$52,2,0),VLOOKUP(F352,'[1]ФГОС ВПО-ФГОС ВО'!$A$2:$B$129,2,0))</f>
        <v>Информационная безопасность автоматизированных систем</v>
      </c>
      <c r="K352" s="13" t="s">
        <v>98</v>
      </c>
      <c r="L352" s="2">
        <v>2023</v>
      </c>
      <c r="M352" s="14">
        <f t="shared" ca="1" si="33"/>
        <v>2</v>
      </c>
      <c r="N352" s="2" t="str">
        <f>VLOOKUP(P352,[1]Кафедры!$A$2:$E$587,5,0)</f>
        <v>ИЭиАС</v>
      </c>
      <c r="O352" s="2" t="s">
        <v>77</v>
      </c>
      <c r="P352" s="2">
        <v>20</v>
      </c>
      <c r="Q352" s="2" t="str">
        <f>VLOOKUP(P352,[1]Кафедры!$A$2:$D$587,3,0)</f>
        <v>ИиИБ</v>
      </c>
      <c r="R352" s="2" t="str">
        <f>VLOOKUP(P352,[1]Кафедры!$A$2:$D$587,4,0)</f>
        <v>Баранкова И.И.</v>
      </c>
      <c r="S352" s="15" t="s">
        <v>38</v>
      </c>
      <c r="T352" s="2"/>
      <c r="U352" s="16" t="s">
        <v>39</v>
      </c>
      <c r="V352" s="17">
        <v>45170</v>
      </c>
      <c r="W352" s="2" t="s">
        <v>99</v>
      </c>
      <c r="X352" s="17">
        <f t="shared" si="34"/>
        <v>47177</v>
      </c>
      <c r="Y352" s="2" t="str">
        <f>IFERROR(IF(B352="ФГОС ВО",VLOOKUP(E352,'[1]Науч.спец-ФГОС-кафедра'!$G$3:$H$52,2,0),VLOOKUP(F352,'[1]Науч.спец-ФГОС-кафедра'!$A$3:$H$52,8,0)),"")</f>
        <v/>
      </c>
      <c r="Z352" s="18">
        <v>56</v>
      </c>
      <c r="AA352" s="15" t="str">
        <f>IF(B352="ФГОС 3++",VLOOKUP(F352,'[1]Справочник ФГОС ВО'!$C$2:$K$126,9,0),"")</f>
        <v xml:space="preserve"> </v>
      </c>
      <c r="AB352" s="20" t="s">
        <v>74</v>
      </c>
      <c r="AC352" s="6" t="str">
        <f>IF(AND(G352="асп",B352="ФГОС ВО"),VLOOKUP(K352,'[1]Науч.спец-ФГОС-кафедра'!$F$2:$S$52,14,0),"")</f>
        <v/>
      </c>
      <c r="AD352" s="14">
        <f t="shared" si="35"/>
        <v>2029</v>
      </c>
      <c r="AE352" s="14" t="s">
        <v>78</v>
      </c>
      <c r="AF352" s="14" t="s">
        <v>78</v>
      </c>
    </row>
    <row r="353" spans="1:32">
      <c r="A353" s="5" t="str">
        <f t="shared" si="30"/>
        <v>21.00.00</v>
      </c>
      <c r="B353" s="6" t="s">
        <v>32</v>
      </c>
      <c r="C353" s="7" t="str">
        <f t="shared" si="31"/>
        <v/>
      </c>
      <c r="D353" s="8" t="str">
        <f t="shared" si="32"/>
        <v/>
      </c>
      <c r="E353" s="9">
        <f>IFERROR(VLOOKUP(F353,'[1]ФГОС ВПО-ФГОС ВО'!$A$2:$C$111,3,0),IF(B353="ФГОС ВО",VLOOKUP([1]Группы!#REF!,'[1]Науч.спец-ФГОС-кафедра'!$F$3:$G$52,2,0),VLOOKUP(J353,'[1]Науч.спец-ФГОС-кафедра'!$B$3:$G$52,6,0)))</f>
        <v>130400</v>
      </c>
      <c r="F353" s="6" t="s">
        <v>171</v>
      </c>
      <c r="G353" s="6" t="s">
        <v>64</v>
      </c>
      <c r="H353" s="6" t="s">
        <v>737</v>
      </c>
      <c r="I353" s="6" t="s">
        <v>737</v>
      </c>
      <c r="J353" s="13" t="str">
        <f>IF(B353="ФГТ",VLOOKUP(F353,'[1]Науч.спец-ФГОС-кафедра'!$A$1:$B$52,2,0),VLOOKUP(F353,'[1]ФГОС ВПО-ФГОС ВО'!$A$2:$B$129,2,0))</f>
        <v>Горное дело</v>
      </c>
      <c r="K353" s="72" t="s">
        <v>176</v>
      </c>
      <c r="L353" s="2">
        <v>2023</v>
      </c>
      <c r="M353" s="14">
        <f t="shared" ca="1" si="33"/>
        <v>2</v>
      </c>
      <c r="N353" s="2" t="str">
        <f>VLOOKUP(P353,[1]Кафедры!$A$2:$E$587,5,0)</f>
        <v>ИГДиТ</v>
      </c>
      <c r="O353" s="2" t="s">
        <v>55</v>
      </c>
      <c r="P353" s="14">
        <v>26</v>
      </c>
      <c r="Q353" s="2" t="str">
        <f>VLOOKUP(P353,[1]Кафедры!$A$2:$D$587,3,0)</f>
        <v>ГМДиОПИ</v>
      </c>
      <c r="R353" s="2" t="str">
        <f>VLOOKUP(P353,[1]Кафедры!$A$2:$D$587,4,0)</f>
        <v>Гришин И.А.</v>
      </c>
      <c r="S353" s="6" t="s">
        <v>73</v>
      </c>
      <c r="T353" s="6"/>
      <c r="U353" s="2"/>
      <c r="V353" s="17">
        <v>45200</v>
      </c>
      <c r="W353" s="2" t="s">
        <v>174</v>
      </c>
      <c r="X353" s="17">
        <f t="shared" si="34"/>
        <v>47542</v>
      </c>
      <c r="Y353" s="2" t="str">
        <f>IFERROR(IF(B353="ФГОС ВО",VLOOKUP(E353,'[1]Науч.спец-ФГОС-кафедра'!$G$3:$H$52,2,0),VLOOKUP(F353,'[1]Науч.спец-ФГОС-кафедра'!$A$3:$H$52,8,0)),"")</f>
        <v/>
      </c>
      <c r="Z353" s="18">
        <v>26</v>
      </c>
      <c r="AA353" s="15" t="str">
        <f>IF(B353="ФГОС 3++",VLOOKUP(F353,'[1]Справочник ФГОС ВО'!$C$2:$K$126,9,0),"")</f>
        <v>Добавлена</v>
      </c>
      <c r="AB353" s="20"/>
      <c r="AC353" s="6" t="str">
        <f>IF(AND(G353="асп",B353="ФГОС ВО"),VLOOKUP(K353,'[1]Науч.спец-ФГОС-кафедра'!$F$2:$S$52,14,0),"")</f>
        <v/>
      </c>
      <c r="AD353" s="14">
        <f t="shared" si="35"/>
        <v>2030</v>
      </c>
      <c r="AE353" s="14" t="s">
        <v>78</v>
      </c>
      <c r="AF353" s="6"/>
    </row>
    <row r="354" spans="1:32" ht="24" customHeight="1">
      <c r="A354" s="5" t="str">
        <f t="shared" si="30"/>
        <v>21.00.00</v>
      </c>
      <c r="B354" s="6" t="s">
        <v>32</v>
      </c>
      <c r="C354" s="7" t="str">
        <f t="shared" si="31"/>
        <v/>
      </c>
      <c r="D354" s="8" t="str">
        <f t="shared" si="32"/>
        <v/>
      </c>
      <c r="E354" s="9">
        <f>IFERROR(VLOOKUP(F354,'[1]ФГОС ВПО-ФГОС ВО'!$A$2:$C$111,3,0),IF(B354="ФГОС ВО",VLOOKUP([1]Группы!#REF!,'[1]Науч.спец-ФГОС-кафедра'!$F$3:$G$52,2,0),VLOOKUP(J354,'[1]Науч.спец-ФГОС-кафедра'!$B$3:$G$52,6,0)))</f>
        <v>130400</v>
      </c>
      <c r="F354" s="6" t="s">
        <v>171</v>
      </c>
      <c r="G354" s="6" t="s">
        <v>64</v>
      </c>
      <c r="H354" s="11" t="s">
        <v>738</v>
      </c>
      <c r="I354" s="6" t="s">
        <v>738</v>
      </c>
      <c r="J354" s="13" t="str">
        <f>IF(B354="ФГТ",VLOOKUP(F354,'[1]Науч.спец-ФГОС-кафедра'!$A$1:$B$52,2,0),VLOOKUP(F354,'[1]ФГОС ВПО-ФГОС ВО'!$A$2:$B$129,2,0))</f>
        <v>Горное дело</v>
      </c>
      <c r="K354" s="72" t="s">
        <v>176</v>
      </c>
      <c r="L354" s="2">
        <v>2023</v>
      </c>
      <c r="M354" s="14">
        <f t="shared" ca="1" si="33"/>
        <v>2</v>
      </c>
      <c r="N354" s="2" t="str">
        <f>VLOOKUP(P354,[1]Кафедры!$A$2:$E$587,5,0)</f>
        <v>ИГДиТ</v>
      </c>
      <c r="O354" s="2" t="s">
        <v>183</v>
      </c>
      <c r="P354" s="14">
        <v>26</v>
      </c>
      <c r="Q354" s="2" t="str">
        <f>VLOOKUP(P354,[1]Кафедры!$A$2:$D$587,3,0)</f>
        <v>ГМДиОПИ</v>
      </c>
      <c r="R354" s="2" t="str">
        <f>VLOOKUP(P354,[1]Кафедры!$A$2:$D$587,4,0)</f>
        <v>Гришин И.А.</v>
      </c>
      <c r="S354" s="6" t="s">
        <v>38</v>
      </c>
      <c r="T354" s="6"/>
      <c r="U354" s="2"/>
      <c r="V354" s="17">
        <v>45170</v>
      </c>
      <c r="W354" s="2" t="s">
        <v>99</v>
      </c>
      <c r="X354" s="17">
        <f t="shared" si="34"/>
        <v>47177</v>
      </c>
      <c r="Y354" s="2" t="str">
        <f>IFERROR(IF(B354="ФГОС ВО",VLOOKUP(E354,'[1]Науч.спец-ФГОС-кафедра'!$G$3:$H$52,2,0),VLOOKUP(F354,'[1]Науч.спец-ФГОС-кафедра'!$A$3:$H$52,8,0)),"")</f>
        <v/>
      </c>
      <c r="Z354" s="18">
        <v>18</v>
      </c>
      <c r="AA354" s="15" t="str">
        <f>IF(B354="ФГОС 3++",VLOOKUP(F354,'[1]Справочник ФГОС ВО'!$C$2:$K$126,9,0),"")</f>
        <v>Добавлена</v>
      </c>
      <c r="AB354" s="20"/>
      <c r="AC354" s="6" t="str">
        <f>IF(AND(G354="асп",B354="ФГОС ВО"),VLOOKUP(K354,'[1]Науч.спец-ФГОС-кафедра'!$F$2:$S$52,14,0),"")</f>
        <v/>
      </c>
      <c r="AD354" s="14">
        <f t="shared" si="35"/>
        <v>2029</v>
      </c>
      <c r="AE354" s="14" t="s">
        <v>78</v>
      </c>
      <c r="AF354" s="6"/>
    </row>
    <row r="355" spans="1:32">
      <c r="A355" s="5" t="str">
        <f t="shared" si="30"/>
        <v>21.00.00</v>
      </c>
      <c r="B355" s="6" t="s">
        <v>32</v>
      </c>
      <c r="C355" s="7" t="str">
        <f t="shared" si="31"/>
        <v/>
      </c>
      <c r="D355" s="8" t="str">
        <f t="shared" si="32"/>
        <v/>
      </c>
      <c r="E355" s="9">
        <f>IFERROR(VLOOKUP(F355,'[1]ФГОС ВПО-ФГОС ВО'!$A$2:$C$111,3,0),IF(B355="ФГОС ВО",VLOOKUP([1]Группы!#REF!,'[1]Науч.спец-ФГОС-кафедра'!$F$3:$G$52,2,0),VLOOKUP(J355,'[1]Науч.спец-ФГОС-кафедра'!$B$3:$G$52,6,0)))</f>
        <v>130400</v>
      </c>
      <c r="F355" s="6" t="s">
        <v>171</v>
      </c>
      <c r="G355" s="6" t="s">
        <v>64</v>
      </c>
      <c r="H355" s="6" t="s">
        <v>739</v>
      </c>
      <c r="I355" s="6" t="s">
        <v>739</v>
      </c>
      <c r="J355" s="13" t="str">
        <f>IF(B355="ФГТ",VLOOKUP(F355,'[1]Науч.спец-ФГОС-кафедра'!$A$1:$B$52,2,0),VLOOKUP(F355,'[1]ФГОС ВПО-ФГОС ВО'!$A$2:$B$129,2,0))</f>
        <v>Горное дело</v>
      </c>
      <c r="K355" s="72" t="s">
        <v>178</v>
      </c>
      <c r="L355" s="2">
        <v>2023</v>
      </c>
      <c r="M355" s="14">
        <f t="shared" ca="1" si="33"/>
        <v>2</v>
      </c>
      <c r="N355" s="2" t="str">
        <f>VLOOKUP(P355,[1]Кафедры!$A$2:$E$587,5,0)</f>
        <v>ИГДиТ</v>
      </c>
      <c r="O355" s="2" t="s">
        <v>55</v>
      </c>
      <c r="P355" s="14">
        <v>26</v>
      </c>
      <c r="Q355" s="2" t="str">
        <f>VLOOKUP(P355,[1]Кафедры!$A$2:$D$587,3,0)</f>
        <v>ГМДиОПИ</v>
      </c>
      <c r="R355" s="2" t="str">
        <f>VLOOKUP(P355,[1]Кафедры!$A$2:$D$587,4,0)</f>
        <v>Гришин И.А.</v>
      </c>
      <c r="S355" s="6" t="s">
        <v>73</v>
      </c>
      <c r="T355" s="6"/>
      <c r="U355" s="2"/>
      <c r="V355" s="17">
        <v>45200</v>
      </c>
      <c r="W355" s="2" t="s">
        <v>174</v>
      </c>
      <c r="X355" s="17">
        <f t="shared" si="34"/>
        <v>47542</v>
      </c>
      <c r="Y355" s="2" t="str">
        <f>IFERROR(IF(B355="ФГОС ВО",VLOOKUP(E355,'[1]Науч.спец-ФГОС-кафедра'!$G$3:$H$52,2,0),VLOOKUP(F355,'[1]Науч.спец-ФГОС-кафедра'!$A$3:$H$52,8,0)),"")</f>
        <v/>
      </c>
      <c r="Z355" s="18">
        <v>17</v>
      </c>
      <c r="AA355" s="15" t="str">
        <f>IF(B355="ФГОС 3++",VLOOKUP(F355,'[1]Справочник ФГОС ВО'!$C$2:$K$126,9,0),"")</f>
        <v>Добавлена</v>
      </c>
      <c r="AB355" s="20"/>
      <c r="AC355" s="6" t="str">
        <f>IF(AND(G355="асп",B355="ФГОС ВО"),VLOOKUP(K355,'[1]Науч.спец-ФГОС-кафедра'!$F$2:$S$52,14,0),"")</f>
        <v/>
      </c>
      <c r="AD355" s="14">
        <f t="shared" si="35"/>
        <v>2030</v>
      </c>
      <c r="AE355" s="14" t="s">
        <v>78</v>
      </c>
      <c r="AF355" s="6"/>
    </row>
    <row r="356" spans="1:32" ht="13.9" customHeight="1">
      <c r="A356" s="5" t="str">
        <f t="shared" si="30"/>
        <v>21.00.00</v>
      </c>
      <c r="B356" s="6" t="s">
        <v>32</v>
      </c>
      <c r="C356" s="7" t="str">
        <f t="shared" si="31"/>
        <v/>
      </c>
      <c r="D356" s="8" t="str">
        <f t="shared" si="32"/>
        <v/>
      </c>
      <c r="E356" s="9">
        <f>IFERROR(VLOOKUP(F356,'[1]ФГОС ВПО-ФГОС ВО'!$A$2:$C$111,3,0),IF(B356="ФГОС ВО",VLOOKUP([1]Группы!#REF!,'[1]Науч.спец-ФГОС-кафедра'!$F$3:$G$52,2,0),VLOOKUP(J356,'[1]Науч.спец-ФГОС-кафедра'!$B$3:$G$52,6,0)))</f>
        <v>130400</v>
      </c>
      <c r="F356" s="6" t="s">
        <v>171</v>
      </c>
      <c r="G356" s="6" t="s">
        <v>64</v>
      </c>
      <c r="H356" s="6" t="s">
        <v>740</v>
      </c>
      <c r="I356" s="6" t="s">
        <v>740</v>
      </c>
      <c r="J356" s="13" t="str">
        <f>IF(B356="ФГТ",VLOOKUP(F356,'[1]Науч.спец-ФГОС-кафедра'!$A$1:$B$52,2,0),VLOOKUP(F356,'[1]ФГОС ВПО-ФГОС ВО'!$A$2:$B$129,2,0))</f>
        <v>Горное дело</v>
      </c>
      <c r="K356" s="72" t="s">
        <v>178</v>
      </c>
      <c r="L356" s="2">
        <v>2023</v>
      </c>
      <c r="M356" s="14">
        <f t="shared" ca="1" si="33"/>
        <v>2</v>
      </c>
      <c r="N356" s="2" t="str">
        <f>VLOOKUP(P356,[1]Кафедры!$A$2:$E$587,5,0)</f>
        <v>ИГДиТ</v>
      </c>
      <c r="O356" s="2" t="s">
        <v>183</v>
      </c>
      <c r="P356" s="14">
        <v>26</v>
      </c>
      <c r="Q356" s="2" t="str">
        <f>VLOOKUP(P356,[1]Кафедры!$A$2:$D$587,3,0)</f>
        <v>ГМДиОПИ</v>
      </c>
      <c r="R356" s="2" t="str">
        <f>VLOOKUP(P356,[1]Кафедры!$A$2:$D$587,4,0)</f>
        <v>Гришин И.А.</v>
      </c>
      <c r="S356" s="6" t="s">
        <v>38</v>
      </c>
      <c r="T356" s="6"/>
      <c r="U356" s="2"/>
      <c r="V356" s="17">
        <v>45170</v>
      </c>
      <c r="W356" s="2" t="s">
        <v>99</v>
      </c>
      <c r="X356" s="17">
        <f t="shared" si="34"/>
        <v>47177</v>
      </c>
      <c r="Y356" s="2" t="str">
        <f>IFERROR(IF(B356="ФГОС ВО",VLOOKUP(E356,'[1]Науч.спец-ФГОС-кафедра'!$G$3:$H$52,2,0),VLOOKUP(F356,'[1]Науч.спец-ФГОС-кафедра'!$A$3:$H$52,8,0)),"")</f>
        <v/>
      </c>
      <c r="Z356" s="18">
        <v>22</v>
      </c>
      <c r="AA356" s="15" t="str">
        <f>IF(B356="ФГОС 3++",VLOOKUP(F356,'[1]Справочник ФГОС ВО'!$C$2:$K$126,9,0),"")</f>
        <v>Добавлена</v>
      </c>
      <c r="AB356" s="20"/>
      <c r="AC356" s="6" t="str">
        <f>IF(AND(G356="асп",B356="ФГОС ВО"),VLOOKUP(K356,'[1]Науч.спец-ФГОС-кафедра'!$F$2:$S$52,14,0),"")</f>
        <v/>
      </c>
      <c r="AD356" s="14">
        <f t="shared" si="35"/>
        <v>2029</v>
      </c>
      <c r="AE356" s="14" t="s">
        <v>78</v>
      </c>
      <c r="AF356" s="6"/>
    </row>
    <row r="357" spans="1:32" ht="25.5" customHeight="1">
      <c r="A357" s="5" t="str">
        <f t="shared" si="30"/>
        <v>21.00.00</v>
      </c>
      <c r="B357" s="6" t="s">
        <v>32</v>
      </c>
      <c r="C357" s="7" t="str">
        <f t="shared" si="31"/>
        <v/>
      </c>
      <c r="D357" s="8" t="str">
        <f t="shared" si="32"/>
        <v/>
      </c>
      <c r="E357" s="9">
        <f>IFERROR(VLOOKUP(F357,'[1]ФГОС ВПО-ФГОС ВО'!$A$2:$C$111,3,0),IF(B357="ФГОС ВО",VLOOKUP([1]Группы!#REF!,'[1]Науч.спец-ФГОС-кафедра'!$F$3:$G$52,2,0),VLOOKUP(J357,'[1]Науч.спец-ФГОС-кафедра'!$B$3:$G$52,6,0)))</f>
        <v>130400</v>
      </c>
      <c r="F357" s="6" t="s">
        <v>171</v>
      </c>
      <c r="G357" s="6" t="s">
        <v>64</v>
      </c>
      <c r="H357" s="6" t="s">
        <v>741</v>
      </c>
      <c r="I357" s="6" t="s">
        <v>741</v>
      </c>
      <c r="J357" s="13" t="str">
        <f>IF(B357="ФГТ",VLOOKUP(F357,'[1]Науч.спец-ФГОС-кафедра'!$A$1:$B$52,2,0),VLOOKUP(F357,'[1]ФГОС ВПО-ФГОС ВО'!$A$2:$B$129,2,0))</f>
        <v>Горное дело</v>
      </c>
      <c r="K357" s="72" t="s">
        <v>180</v>
      </c>
      <c r="L357" s="2">
        <v>2023</v>
      </c>
      <c r="M357" s="14">
        <f t="shared" ca="1" si="33"/>
        <v>2</v>
      </c>
      <c r="N357" s="2" t="str">
        <f>VLOOKUP(P357,[1]Кафедры!$A$2:$E$587,5,0)</f>
        <v>ИГДиТ</v>
      </c>
      <c r="O357" s="2" t="s">
        <v>55</v>
      </c>
      <c r="P357" s="14">
        <v>34</v>
      </c>
      <c r="Q357" s="2" t="str">
        <f>VLOOKUP(P357,[1]Кафедры!$A$2:$D$587,3,0)</f>
        <v>РМПИ</v>
      </c>
      <c r="R357" s="2" t="str">
        <f>VLOOKUP(P357,[1]Кафедры!$A$2:$D$587,4,0)</f>
        <v>Гавришев С.Е.</v>
      </c>
      <c r="S357" s="6" t="s">
        <v>73</v>
      </c>
      <c r="T357" s="6"/>
      <c r="U357" s="2"/>
      <c r="V357" s="17">
        <v>45200</v>
      </c>
      <c r="W357" s="2" t="s">
        <v>174</v>
      </c>
      <c r="X357" s="17">
        <f t="shared" si="34"/>
        <v>47542</v>
      </c>
      <c r="Y357" s="2" t="str">
        <f>IFERROR(IF(B357="ФГОС ВО",VLOOKUP(E357,'[1]Науч.спец-ФГОС-кафедра'!$G$3:$H$52,2,0),VLOOKUP(F357,'[1]Науч.спец-ФГОС-кафедра'!$A$3:$H$52,8,0)),"")</f>
        <v/>
      </c>
      <c r="Z357" s="18">
        <v>22</v>
      </c>
      <c r="AA357" s="15" t="str">
        <f>IF(B357="ФГОС 3++",VLOOKUP(F357,'[1]Справочник ФГОС ВО'!$C$2:$K$126,9,0),"")</f>
        <v>Добавлена</v>
      </c>
      <c r="AB357" s="20"/>
      <c r="AC357" s="6" t="str">
        <f>IF(AND(G357="асп",B357="ФГОС ВО"),VLOOKUP(K357,'[1]Науч.спец-ФГОС-кафедра'!$F$2:$S$52,14,0),"")</f>
        <v/>
      </c>
      <c r="AD357" s="14">
        <f t="shared" si="35"/>
        <v>2030</v>
      </c>
      <c r="AE357" s="14" t="s">
        <v>78</v>
      </c>
      <c r="AF357" s="6"/>
    </row>
    <row r="358" spans="1:32" ht="25.5">
      <c r="A358" s="5" t="str">
        <f t="shared" si="30"/>
        <v>21.00.00</v>
      </c>
      <c r="B358" s="6" t="s">
        <v>32</v>
      </c>
      <c r="C358" s="7" t="str">
        <f t="shared" si="31"/>
        <v/>
      </c>
      <c r="D358" s="8" t="str">
        <f t="shared" si="32"/>
        <v/>
      </c>
      <c r="E358" s="9">
        <f>IFERROR(VLOOKUP(F358,'[1]ФГОС ВПО-ФГОС ВО'!$A$2:$C$111,3,0),IF(B358="ФГОС ВО",VLOOKUP([1]Группы!#REF!,'[1]Науч.спец-ФГОС-кафедра'!$F$3:$G$52,2,0),VLOOKUP(J358,'[1]Науч.спец-ФГОС-кафедра'!$B$3:$G$52,6,0)))</f>
        <v>130400</v>
      </c>
      <c r="F358" s="6" t="s">
        <v>171</v>
      </c>
      <c r="G358" s="6" t="s">
        <v>64</v>
      </c>
      <c r="H358" s="6" t="s">
        <v>742</v>
      </c>
      <c r="I358" s="6" t="s">
        <v>742</v>
      </c>
      <c r="J358" s="13" t="str">
        <f>IF(B358="ФГТ",VLOOKUP(F358,'[1]Науч.спец-ФГОС-кафедра'!$A$1:$B$52,2,0),VLOOKUP(F358,'[1]ФГОС ВПО-ФГОС ВО'!$A$2:$B$129,2,0))</f>
        <v>Горное дело</v>
      </c>
      <c r="K358" s="72" t="s">
        <v>180</v>
      </c>
      <c r="L358" s="2">
        <v>2023</v>
      </c>
      <c r="M358" s="14">
        <f t="shared" ca="1" si="33"/>
        <v>2</v>
      </c>
      <c r="N358" s="2" t="str">
        <f>VLOOKUP(P358,[1]Кафедры!$A$2:$E$587,5,0)</f>
        <v>ИГДиТ</v>
      </c>
      <c r="O358" s="2" t="s">
        <v>183</v>
      </c>
      <c r="P358" s="14">
        <v>34</v>
      </c>
      <c r="Q358" s="2" t="str">
        <f>VLOOKUP(P358,[1]Кафедры!$A$2:$D$587,3,0)</f>
        <v>РМПИ</v>
      </c>
      <c r="R358" s="2" t="str">
        <f>VLOOKUP(P358,[1]Кафедры!$A$2:$D$587,4,0)</f>
        <v>Гавришев С.Е.</v>
      </c>
      <c r="S358" s="6" t="s">
        <v>38</v>
      </c>
      <c r="T358" s="6"/>
      <c r="U358" s="2"/>
      <c r="V358" s="17">
        <v>45170</v>
      </c>
      <c r="W358" s="2" t="s">
        <v>99</v>
      </c>
      <c r="X358" s="17">
        <f t="shared" si="34"/>
        <v>47177</v>
      </c>
      <c r="Y358" s="2" t="str">
        <f>IFERROR(IF(B358="ФГОС ВО",VLOOKUP(E358,'[1]Науч.спец-ФГОС-кафедра'!$G$3:$H$52,2,0),VLOOKUP(F358,'[1]Науч.спец-ФГОС-кафедра'!$A$3:$H$52,8,0)),"")</f>
        <v/>
      </c>
      <c r="Z358" s="18">
        <v>23</v>
      </c>
      <c r="AA358" s="15" t="str">
        <f>IF(B358="ФГОС 3++",VLOOKUP(F358,'[1]Справочник ФГОС ВО'!$C$2:$K$126,9,0),"")</f>
        <v>Добавлена</v>
      </c>
      <c r="AB358" s="20"/>
      <c r="AC358" s="6" t="str">
        <f>IF(AND(G358="асп",B358="ФГОС ВО"),VLOOKUP(K358,'[1]Науч.спец-ФГОС-кафедра'!$F$2:$S$52,14,0),"")</f>
        <v/>
      </c>
      <c r="AD358" s="14">
        <f t="shared" si="35"/>
        <v>2029</v>
      </c>
      <c r="AE358" s="14" t="s">
        <v>78</v>
      </c>
      <c r="AF358" s="6"/>
    </row>
    <row r="359" spans="1:32" ht="21" customHeight="1">
      <c r="A359" s="5" t="str">
        <f t="shared" si="30"/>
        <v>21.00.00</v>
      </c>
      <c r="B359" s="6" t="s">
        <v>32</v>
      </c>
      <c r="C359" s="7" t="str">
        <f t="shared" si="31"/>
        <v/>
      </c>
      <c r="D359" s="8" t="str">
        <f t="shared" si="32"/>
        <v/>
      </c>
      <c r="E359" s="9">
        <f>IFERROR(VLOOKUP(F359,'[1]ФГОС ВПО-ФГОС ВО'!$A$2:$C$111,3,0),IF(B359="ФГОС ВО",VLOOKUP([1]Группы!#REF!,'[1]Науч.спец-ФГОС-кафедра'!$F$3:$G$52,2,0),VLOOKUP(J359,'[1]Науч.спец-ФГОС-кафедра'!$B$3:$G$52,6,0)))</f>
        <v>130400</v>
      </c>
      <c r="F359" s="6" t="s">
        <v>171</v>
      </c>
      <c r="G359" s="6" t="s">
        <v>64</v>
      </c>
      <c r="H359" s="6" t="s">
        <v>743</v>
      </c>
      <c r="I359" s="6" t="s">
        <v>743</v>
      </c>
      <c r="J359" s="13" t="str">
        <f>IF(B359="ФГТ",VLOOKUP(F359,'[1]Науч.спец-ФГОС-кафедра'!$A$1:$B$52,2,0),VLOOKUP(F359,'[1]ФГОС ВПО-ФГОС ВО'!$A$2:$B$129,2,0))</f>
        <v>Горное дело</v>
      </c>
      <c r="K359" s="72" t="s">
        <v>188</v>
      </c>
      <c r="L359" s="2">
        <v>2023</v>
      </c>
      <c r="M359" s="14">
        <f t="shared" ca="1" si="33"/>
        <v>2</v>
      </c>
      <c r="N359" s="2" t="str">
        <f>VLOOKUP(P359,[1]Кафедры!$A$2:$E$587,5,0)</f>
        <v>ИГДиТ</v>
      </c>
      <c r="O359" s="2" t="s">
        <v>55</v>
      </c>
      <c r="P359" s="14">
        <v>34</v>
      </c>
      <c r="Q359" s="2" t="str">
        <f>VLOOKUP(P359,[1]Кафедры!$A$2:$D$587,3,0)</f>
        <v>РМПИ</v>
      </c>
      <c r="R359" s="2" t="str">
        <f>VLOOKUP(P359,[1]Кафедры!$A$2:$D$587,4,0)</f>
        <v>Гавришев С.Е.</v>
      </c>
      <c r="S359" s="6" t="s">
        <v>73</v>
      </c>
      <c r="T359" s="6"/>
      <c r="U359" s="2"/>
      <c r="V359" s="17">
        <v>45200</v>
      </c>
      <c r="W359" s="2" t="s">
        <v>174</v>
      </c>
      <c r="X359" s="17">
        <f t="shared" si="34"/>
        <v>47542</v>
      </c>
      <c r="Y359" s="2" t="str">
        <f>IFERROR(IF(B359="ФГОС ВО",VLOOKUP(E359,'[1]Науч.спец-ФГОС-кафедра'!$G$3:$H$52,2,0),VLOOKUP(F359,'[1]Науч.спец-ФГОС-кафедра'!$A$3:$H$52,8,0)),"")</f>
        <v/>
      </c>
      <c r="Z359" s="18">
        <v>18</v>
      </c>
      <c r="AA359" s="15" t="str">
        <f>IF(B359="ФГОС 3++",VLOOKUP(F359,'[1]Справочник ФГОС ВО'!$C$2:$K$126,9,0),"")</f>
        <v>Добавлена</v>
      </c>
      <c r="AB359" s="20"/>
      <c r="AC359" s="6" t="str">
        <f>IF(AND(G359="асп",B359="ФГОС ВО"),VLOOKUP(K359,'[1]Науч.спец-ФГОС-кафедра'!$F$2:$S$52,14,0),"")</f>
        <v/>
      </c>
      <c r="AD359" s="14">
        <f t="shared" si="35"/>
        <v>2030</v>
      </c>
      <c r="AE359" s="14" t="s">
        <v>78</v>
      </c>
      <c r="AF359" s="6"/>
    </row>
    <row r="360" spans="1:32" ht="13.9" customHeight="1">
      <c r="A360" s="5" t="str">
        <f t="shared" si="30"/>
        <v>21.00.00</v>
      </c>
      <c r="B360" s="6" t="s">
        <v>32</v>
      </c>
      <c r="C360" s="7" t="str">
        <f t="shared" si="31"/>
        <v/>
      </c>
      <c r="D360" s="8" t="str">
        <f t="shared" si="32"/>
        <v/>
      </c>
      <c r="E360" s="9">
        <f>IFERROR(VLOOKUP(F360,'[1]ФГОС ВПО-ФГОС ВО'!$A$2:$C$111,3,0),IF(B360="ФГОС ВО",VLOOKUP([1]Группы!#REF!,'[1]Науч.спец-ФГОС-кафедра'!$F$3:$G$52,2,0),VLOOKUP(J360,'[1]Науч.спец-ФГОС-кафедра'!$B$3:$G$52,6,0)))</f>
        <v>130400</v>
      </c>
      <c r="F360" s="6" t="s">
        <v>171</v>
      </c>
      <c r="G360" s="6" t="s">
        <v>64</v>
      </c>
      <c r="H360" s="6" t="s">
        <v>744</v>
      </c>
      <c r="I360" s="6" t="s">
        <v>744</v>
      </c>
      <c r="J360" s="13" t="str">
        <f>IF(B360="ФГТ",VLOOKUP(F360,'[1]Науч.спец-ФГОС-кафедра'!$A$1:$B$52,2,0),VLOOKUP(F360,'[1]ФГОС ВПО-ФГОС ВО'!$A$2:$B$129,2,0))</f>
        <v>Горное дело</v>
      </c>
      <c r="K360" s="72" t="s">
        <v>188</v>
      </c>
      <c r="L360" s="2">
        <v>2023</v>
      </c>
      <c r="M360" s="14">
        <f t="shared" ca="1" si="33"/>
        <v>2</v>
      </c>
      <c r="N360" s="2" t="str">
        <f>VLOOKUP(P360,[1]Кафедры!$A$2:$E$587,5,0)</f>
        <v>ИГДиТ</v>
      </c>
      <c r="O360" s="2" t="s">
        <v>183</v>
      </c>
      <c r="P360" s="14">
        <v>34</v>
      </c>
      <c r="Q360" s="2" t="str">
        <f>VLOOKUP(P360,[1]Кафедры!$A$2:$D$587,3,0)</f>
        <v>РМПИ</v>
      </c>
      <c r="R360" s="2" t="str">
        <f>VLOOKUP(P360,[1]Кафедры!$A$2:$D$587,4,0)</f>
        <v>Гавришев С.Е.</v>
      </c>
      <c r="S360" s="6" t="s">
        <v>38</v>
      </c>
      <c r="T360" s="6"/>
      <c r="U360" s="2"/>
      <c r="V360" s="17">
        <v>45170</v>
      </c>
      <c r="W360" s="2" t="s">
        <v>99</v>
      </c>
      <c r="X360" s="17">
        <f t="shared" si="34"/>
        <v>47177</v>
      </c>
      <c r="Y360" s="2" t="str">
        <f>IFERROR(IF(B360="ФГОС ВО",VLOOKUP(E360,'[1]Науч.спец-ФГОС-кафедра'!$G$3:$H$52,2,0),VLOOKUP(F360,'[1]Науч.спец-ФГОС-кафедра'!$A$3:$H$52,8,0)),"")</f>
        <v/>
      </c>
      <c r="Z360" s="18">
        <v>25</v>
      </c>
      <c r="AA360" s="15" t="str">
        <f>IF(B360="ФГОС 3++",VLOOKUP(F360,'[1]Справочник ФГОС ВО'!$C$2:$K$126,9,0),"")</f>
        <v>Добавлена</v>
      </c>
      <c r="AB360" s="20"/>
      <c r="AC360" s="6" t="str">
        <f>IF(AND(G360="асп",B360="ФГОС ВО"),VLOOKUP(K360,'[1]Науч.спец-ФГОС-кафедра'!$F$2:$S$52,14,0),"")</f>
        <v/>
      </c>
      <c r="AD360" s="14">
        <f t="shared" si="35"/>
        <v>2029</v>
      </c>
      <c r="AE360" s="14" t="s">
        <v>78</v>
      </c>
      <c r="AF360" s="6"/>
    </row>
    <row r="361" spans="1:32" ht="13.9" customHeight="1">
      <c r="A361" s="5" t="str">
        <f t="shared" si="30"/>
        <v>21.00.00</v>
      </c>
      <c r="B361" s="6" t="s">
        <v>32</v>
      </c>
      <c r="C361" s="7" t="str">
        <f t="shared" si="31"/>
        <v/>
      </c>
      <c r="D361" s="8" t="str">
        <f t="shared" si="32"/>
        <v/>
      </c>
      <c r="E361" s="9">
        <f>IFERROR(VLOOKUP(F361,'[1]ФГОС ВПО-ФГОС ВО'!$A$2:$C$111,3,0),IF(B361="ФГОС ВО",VLOOKUP([1]Группы!#REF!,'[1]Науч.спец-ФГОС-кафедра'!$F$3:$G$52,2,0),VLOOKUP(J361,'[1]Науч.спец-ФГОС-кафедра'!$B$3:$G$52,6,0)))</f>
        <v>130400</v>
      </c>
      <c r="F361" s="6" t="s">
        <v>171</v>
      </c>
      <c r="G361" s="6" t="s">
        <v>64</v>
      </c>
      <c r="H361" s="6" t="s">
        <v>745</v>
      </c>
      <c r="I361" s="6" t="s">
        <v>745</v>
      </c>
      <c r="J361" s="13" t="str">
        <f>IF(B361="ФГТ",VLOOKUP(F361,'[1]Науч.спец-ФГОС-кафедра'!$A$1:$B$52,2,0),VLOOKUP(F361,'[1]ФГОС ВПО-ФГОС ВО'!$A$2:$B$129,2,0))</f>
        <v>Горное дело</v>
      </c>
      <c r="K361" s="72" t="s">
        <v>200</v>
      </c>
      <c r="L361" s="2">
        <v>2023</v>
      </c>
      <c r="M361" s="14">
        <f t="shared" ca="1" si="33"/>
        <v>2</v>
      </c>
      <c r="N361" s="2" t="str">
        <f>VLOOKUP(P361,[1]Кафедры!$A$2:$E$587,5,0)</f>
        <v>ИГДиТ</v>
      </c>
      <c r="O361" s="2" t="s">
        <v>183</v>
      </c>
      <c r="P361" s="14">
        <v>12</v>
      </c>
      <c r="Q361" s="2" t="str">
        <f>VLOOKUP(P361,[1]Кафедры!$A$2:$D$587,3,0)</f>
        <v>ГМиТТК</v>
      </c>
      <c r="R361" s="2" t="str">
        <f>VLOOKUP(P361,[1]Кафедры!$A$2:$D$587,4,0)</f>
        <v>Курочкин А.И.</v>
      </c>
      <c r="S361" s="6" t="s">
        <v>38</v>
      </c>
      <c r="T361" s="6"/>
      <c r="U361" s="2"/>
      <c r="V361" s="17">
        <v>45170</v>
      </c>
      <c r="W361" s="2" t="s">
        <v>99</v>
      </c>
      <c r="X361" s="17">
        <f t="shared" si="34"/>
        <v>47177</v>
      </c>
      <c r="Y361" s="2" t="str">
        <f>IFERROR(IF(B361="ФГОС ВО",VLOOKUP(E361,'[1]Науч.спец-ФГОС-кафедра'!$G$3:$H$52,2,0),VLOOKUP(F361,'[1]Науч.спец-ФГОС-кафедра'!$A$3:$H$52,8,0)),"")</f>
        <v/>
      </c>
      <c r="Z361" s="18">
        <v>23</v>
      </c>
      <c r="AA361" s="15" t="str">
        <f>IF(B361="ФГОС 3++",VLOOKUP(F361,'[1]Справочник ФГОС ВО'!$C$2:$K$126,9,0),"")</f>
        <v>Добавлена</v>
      </c>
      <c r="AB361" s="20"/>
      <c r="AC361" s="6" t="str">
        <f>IF(AND(G361="асп",B361="ФГОС ВО"),VLOOKUP(K361,'[1]Науч.спец-ФГОС-кафедра'!$F$2:$S$52,14,0),"")</f>
        <v/>
      </c>
      <c r="AD361" s="14">
        <f t="shared" si="35"/>
        <v>2029</v>
      </c>
      <c r="AE361" s="14" t="s">
        <v>78</v>
      </c>
      <c r="AF361" s="6"/>
    </row>
    <row r="362" spans="1:32" ht="13.9" customHeight="1">
      <c r="A362" s="5" t="str">
        <f t="shared" si="30"/>
        <v>21.00.00</v>
      </c>
      <c r="B362" s="6" t="s">
        <v>32</v>
      </c>
      <c r="C362" s="7" t="str">
        <f t="shared" si="31"/>
        <v/>
      </c>
      <c r="D362" s="8" t="str">
        <f t="shared" si="32"/>
        <v/>
      </c>
      <c r="E362" s="9">
        <f>IFERROR(VLOOKUP(F362,'[1]ФГОС ВПО-ФГОС ВО'!$A$2:$C$111,3,0),IF(B362="ФГОС ВО",VLOOKUP([1]Группы!#REF!,'[1]Науч.спец-ФГОС-кафедра'!$F$3:$G$52,2,0),VLOOKUP(J362,'[1]Науч.спец-ФГОС-кафедра'!$B$3:$G$52,6,0)))</f>
        <v>130400</v>
      </c>
      <c r="F362" s="6" t="s">
        <v>171</v>
      </c>
      <c r="G362" s="6" t="s">
        <v>64</v>
      </c>
      <c r="H362" s="6" t="s">
        <v>746</v>
      </c>
      <c r="I362" s="6" t="s">
        <v>746</v>
      </c>
      <c r="J362" s="13" t="str">
        <f>IF(B362="ФГТ",VLOOKUP(F362,'[1]Науч.спец-ФГОС-кафедра'!$A$1:$B$52,2,0),VLOOKUP(F362,'[1]ФГОС ВПО-ФГОС ВО'!$A$2:$B$129,2,0))</f>
        <v>Горное дело</v>
      </c>
      <c r="K362" s="72" t="s">
        <v>173</v>
      </c>
      <c r="L362" s="2">
        <v>2023</v>
      </c>
      <c r="M362" s="14">
        <f t="shared" ca="1" si="33"/>
        <v>2</v>
      </c>
      <c r="N362" s="2" t="str">
        <f>VLOOKUP(P362,[1]Кафедры!$A$2:$E$587,5,0)</f>
        <v>ИГДиТ</v>
      </c>
      <c r="O362" s="2" t="s">
        <v>55</v>
      </c>
      <c r="P362" s="14">
        <v>12</v>
      </c>
      <c r="Q362" s="2" t="str">
        <f>VLOOKUP(P362,[1]Кафедры!$A$2:$D$587,3,0)</f>
        <v>ГМиТТК</v>
      </c>
      <c r="R362" s="2" t="str">
        <f>VLOOKUP(P362,[1]Кафедры!$A$2:$D$587,4,0)</f>
        <v>Курочкин А.И.</v>
      </c>
      <c r="S362" s="6" t="s">
        <v>73</v>
      </c>
      <c r="T362" s="6"/>
      <c r="U362" s="2"/>
      <c r="V362" s="17">
        <v>45200</v>
      </c>
      <c r="W362" s="2" t="s">
        <v>174</v>
      </c>
      <c r="X362" s="17">
        <f t="shared" si="34"/>
        <v>47542</v>
      </c>
      <c r="Y362" s="2" t="str">
        <f>IFERROR(IF(B362="ФГОС ВО",VLOOKUP(E362,'[1]Науч.спец-ФГОС-кафедра'!$G$3:$H$52,2,0),VLOOKUP(F362,'[1]Науч.спец-ФГОС-кафедра'!$A$3:$H$52,8,0)),"")</f>
        <v/>
      </c>
      <c r="Z362" s="18">
        <v>22</v>
      </c>
      <c r="AA362" s="15" t="str">
        <f>IF(B362="ФГОС 3++",VLOOKUP(F362,'[1]Справочник ФГОС ВО'!$C$2:$K$126,9,0),"")</f>
        <v>Добавлена</v>
      </c>
      <c r="AB362" s="20"/>
      <c r="AC362" s="6" t="str">
        <f>IF(AND(G362="асп",B362="ФГОС ВО"),VLOOKUP(K362,'[1]Науч.спец-ФГОС-кафедра'!$F$2:$S$52,14,0),"")</f>
        <v/>
      </c>
      <c r="AD362" s="14">
        <f t="shared" si="35"/>
        <v>2030</v>
      </c>
      <c r="AE362" s="14" t="s">
        <v>78</v>
      </c>
      <c r="AF362" s="6"/>
    </row>
    <row r="363" spans="1:32">
      <c r="A363" s="5" t="str">
        <f t="shared" si="30"/>
        <v>21.00.00</v>
      </c>
      <c r="B363" s="6" t="s">
        <v>32</v>
      </c>
      <c r="C363" s="7" t="str">
        <f t="shared" si="31"/>
        <v/>
      </c>
      <c r="D363" s="8" t="str">
        <f t="shared" si="32"/>
        <v/>
      </c>
      <c r="E363" s="9">
        <f>IFERROR(VLOOKUP(F363,'[1]ФГОС ВПО-ФГОС ВО'!$A$2:$C$111,3,0),IF(B363="ФГОС ВО",VLOOKUP([1]Группы!#REF!,'[1]Науч.спец-ФГОС-кафедра'!$F$3:$G$52,2,0),VLOOKUP(J363,'[1]Науч.спец-ФГОС-кафедра'!$B$3:$G$52,6,0)))</f>
        <v>130400</v>
      </c>
      <c r="F363" s="6" t="s">
        <v>171</v>
      </c>
      <c r="G363" s="6" t="s">
        <v>64</v>
      </c>
      <c r="H363" s="6" t="s">
        <v>747</v>
      </c>
      <c r="I363" s="6" t="s">
        <v>747</v>
      </c>
      <c r="J363" s="13" t="str">
        <f>IF(B363="ФГТ",VLOOKUP(F363,'[1]Науч.спец-ФГОС-кафедра'!$A$1:$B$52,2,0),VLOOKUP(F363,'[1]ФГОС ВПО-ФГОС ВО'!$A$2:$B$129,2,0))</f>
        <v>Горное дело</v>
      </c>
      <c r="K363" s="72" t="s">
        <v>173</v>
      </c>
      <c r="L363" s="2">
        <v>2023</v>
      </c>
      <c r="M363" s="14">
        <f t="shared" ca="1" si="33"/>
        <v>2</v>
      </c>
      <c r="N363" s="2" t="str">
        <f>VLOOKUP(P363,[1]Кафедры!$A$2:$E$587,5,0)</f>
        <v>ИГДиТ</v>
      </c>
      <c r="O363" s="2" t="s">
        <v>183</v>
      </c>
      <c r="P363" s="14">
        <v>12</v>
      </c>
      <c r="Q363" s="2" t="str">
        <f>VLOOKUP(P363,[1]Кафедры!$A$2:$D$587,3,0)</f>
        <v>ГМиТТК</v>
      </c>
      <c r="R363" s="2" t="str">
        <f>VLOOKUP(P363,[1]Кафедры!$A$2:$D$587,4,0)</f>
        <v>Курочкин А.И.</v>
      </c>
      <c r="S363" s="6" t="s">
        <v>38</v>
      </c>
      <c r="T363" s="6"/>
      <c r="U363" s="2"/>
      <c r="V363" s="17">
        <v>45170</v>
      </c>
      <c r="W363" s="2" t="s">
        <v>99</v>
      </c>
      <c r="X363" s="17">
        <f t="shared" si="34"/>
        <v>47177</v>
      </c>
      <c r="Y363" s="2" t="str">
        <f>IFERROR(IF(B363="ФГОС ВО",VLOOKUP(E363,'[1]Науч.спец-ФГОС-кафедра'!$G$3:$H$52,2,0),VLOOKUP(F363,'[1]Науч.спец-ФГОС-кафедра'!$A$3:$H$52,8,0)),"")</f>
        <v/>
      </c>
      <c r="Z363" s="18">
        <v>24</v>
      </c>
      <c r="AA363" s="15" t="str">
        <f>IF(B363="ФГОС 3++",VLOOKUP(F363,'[1]Справочник ФГОС ВО'!$C$2:$K$126,9,0),"")</f>
        <v>Добавлена</v>
      </c>
      <c r="AB363" s="20"/>
      <c r="AC363" s="6" t="str">
        <f>IF(AND(G363="асп",B363="ФГОС ВО"),VLOOKUP(K363,'[1]Науч.спец-ФГОС-кафедра'!$F$2:$S$52,14,0),"")</f>
        <v/>
      </c>
      <c r="AD363" s="14">
        <f t="shared" si="35"/>
        <v>2029</v>
      </c>
      <c r="AE363" s="14" t="s">
        <v>78</v>
      </c>
      <c r="AF363" s="6"/>
    </row>
    <row r="364" spans="1:32" ht="25.5">
      <c r="A364" s="5" t="str">
        <f t="shared" si="30"/>
        <v>23.00.00</v>
      </c>
      <c r="B364" s="6" t="s">
        <v>32</v>
      </c>
      <c r="C364" s="7" t="str">
        <f t="shared" si="31"/>
        <v/>
      </c>
      <c r="D364" s="8" t="str">
        <f t="shared" si="32"/>
        <v/>
      </c>
      <c r="E364" s="9">
        <f>IFERROR(VLOOKUP(F364,'[1]ФГОС ВПО-ФГОС ВО'!$A$2:$C$111,3,0),IF(B364="ФГОС ВО",VLOOKUP([1]Группы!#REF!,'[1]Науч.спец-ФГОС-кафедра'!$F$3:$G$52,2,0),VLOOKUP(J364,'[1]Науч.спец-ФГОС-кафедра'!$B$3:$G$52,6,0)))</f>
        <v>190109</v>
      </c>
      <c r="F364" s="6" t="s">
        <v>241</v>
      </c>
      <c r="G364" s="6" t="s">
        <v>64</v>
      </c>
      <c r="H364" s="6" t="s">
        <v>748</v>
      </c>
      <c r="I364" s="6" t="s">
        <v>748</v>
      </c>
      <c r="J364" s="13" t="str">
        <f>IF(B364="ФГТ",VLOOKUP(F364,'[1]Науч.спец-ФГОС-кафедра'!$A$1:$B$52,2,0),VLOOKUP(F364,'[1]ФГОС ВПО-ФГОС ВО'!$A$2:$B$129,2,0))</f>
        <v>Наземные транспортно-технологические средства</v>
      </c>
      <c r="K364" s="54" t="s">
        <v>749</v>
      </c>
      <c r="L364" s="2">
        <v>2023</v>
      </c>
      <c r="M364" s="14">
        <f t="shared" ca="1" si="33"/>
        <v>2</v>
      </c>
      <c r="N364" s="2" t="str">
        <f>VLOOKUP(P364,[1]Кафедры!$A$2:$E$587,5,0)</f>
        <v>ИЕиС</v>
      </c>
      <c r="O364" s="2" t="s">
        <v>37</v>
      </c>
      <c r="P364" s="14">
        <v>61</v>
      </c>
      <c r="Q364" s="2" t="str">
        <f>VLOOKUP(P364,[1]Кафедры!$A$2:$D$587,3,0)</f>
        <v>ТССА</v>
      </c>
      <c r="R364" s="2" t="str">
        <f>VLOOKUP(P364,[1]Кафедры!$A$2:$D$587,4,0)</f>
        <v>Мезин И.Ю.</v>
      </c>
      <c r="S364" s="6" t="s">
        <v>38</v>
      </c>
      <c r="T364" s="6"/>
      <c r="U364" s="2"/>
      <c r="V364" s="17">
        <v>45170</v>
      </c>
      <c r="W364" s="2" t="s">
        <v>49</v>
      </c>
      <c r="X364" s="17">
        <f t="shared" si="34"/>
        <v>46996</v>
      </c>
      <c r="Y364" s="2" t="str">
        <f>IFERROR(IF(B364="ФГОС ВО",VLOOKUP(E364,'[1]Науч.спец-ФГОС-кафедра'!$G$3:$H$52,2,0),VLOOKUP(F364,'[1]Науч.спец-ФГОС-кафедра'!$A$3:$H$52,8,0)),"")</f>
        <v/>
      </c>
      <c r="Z364" s="18">
        <v>21</v>
      </c>
      <c r="AA364" s="15" t="str">
        <f>IF(B364="ФГОС 3++",VLOOKUP(F364,'[1]Справочник ФГОС ВО'!$C$2:$K$126,9,0),"")</f>
        <v>Добавлена</v>
      </c>
      <c r="AB364" s="20"/>
      <c r="AC364" s="6" t="str">
        <f>IF(AND(G364="асп",B364="ФГОС ВО"),VLOOKUP(K364,'[1]Науч.спец-ФГОС-кафедра'!$F$2:$S$52,14,0),"")</f>
        <v/>
      </c>
      <c r="AD364" s="14">
        <f t="shared" si="35"/>
        <v>2028</v>
      </c>
      <c r="AE364" s="14" t="s">
        <v>78</v>
      </c>
      <c r="AF364" s="6"/>
    </row>
    <row r="365" spans="1:32" ht="25.5">
      <c r="A365" s="5" t="str">
        <f t="shared" si="30"/>
        <v>23.00.00</v>
      </c>
      <c r="B365" s="6" t="s">
        <v>32</v>
      </c>
      <c r="C365" s="7" t="str">
        <f t="shared" si="31"/>
        <v/>
      </c>
      <c r="D365" s="8" t="str">
        <f t="shared" si="32"/>
        <v/>
      </c>
      <c r="E365" s="9">
        <f>IFERROR(VLOOKUP(F365,'[1]ФГОС ВПО-ФГОС ВО'!$A$2:$C$111,3,0),IF(B365="ФГОС ВО",VLOOKUP([1]Группы!#REF!,'[1]Науч.спец-ФГОС-кафедра'!$F$3:$G$52,2,0),VLOOKUP(J365,'[1]Науч.спец-ФГОС-кафедра'!$B$3:$G$52,6,0)))</f>
        <v>190109</v>
      </c>
      <c r="F365" s="6" t="s">
        <v>241</v>
      </c>
      <c r="G365" s="6" t="s">
        <v>64</v>
      </c>
      <c r="H365" s="6" t="s">
        <v>750</v>
      </c>
      <c r="I365" s="6" t="s">
        <v>750</v>
      </c>
      <c r="J365" s="13" t="str">
        <f>IF(B365="ФГТ",VLOOKUP(F365,'[1]Науч.спец-ФГОС-кафедра'!$A$1:$B$52,2,0),VLOOKUP(F365,'[1]ФГОС ВПО-ФГОС ВО'!$A$2:$B$129,2,0))</f>
        <v>Наземные транспортно-технологические средства</v>
      </c>
      <c r="K365" s="54" t="s">
        <v>749</v>
      </c>
      <c r="L365" s="2">
        <v>2023</v>
      </c>
      <c r="M365" s="14">
        <f t="shared" ca="1" si="33"/>
        <v>2</v>
      </c>
      <c r="N365" s="2" t="str">
        <f>VLOOKUP(P365,[1]Кафедры!$A$2:$E$587,5,0)</f>
        <v>ИЕиС</v>
      </c>
      <c r="O365" s="2" t="s">
        <v>55</v>
      </c>
      <c r="P365" s="14">
        <v>61</v>
      </c>
      <c r="Q365" s="2" t="str">
        <f>VLOOKUP(P365,[1]Кафедры!$A$2:$D$587,3,0)</f>
        <v>ТССА</v>
      </c>
      <c r="R365" s="2" t="str">
        <f>VLOOKUP(P365,[1]Кафедры!$A$2:$D$587,4,0)</f>
        <v>Мезин И.Ю.</v>
      </c>
      <c r="S365" s="6" t="s">
        <v>73</v>
      </c>
      <c r="T365" s="6"/>
      <c r="U365" s="2"/>
      <c r="V365" s="17">
        <v>45200</v>
      </c>
      <c r="W365" s="2" t="s">
        <v>245</v>
      </c>
      <c r="X365" s="17">
        <f t="shared" si="34"/>
        <v>47361</v>
      </c>
      <c r="Y365" s="2" t="str">
        <f>IFERROR(IF(B365="ФГОС ВО",VLOOKUP(E365,'[1]Науч.спец-ФГОС-кафедра'!$G$3:$H$52,2,0),VLOOKUP(F365,'[1]Науч.спец-ФГОС-кафедра'!$A$3:$H$52,8,0)),"")</f>
        <v/>
      </c>
      <c r="Z365" s="18">
        <v>7</v>
      </c>
      <c r="AA365" s="15" t="str">
        <f>IF(B365="ФГОС 3++",VLOOKUP(F365,'[1]Справочник ФГОС ВО'!$C$2:$K$126,9,0),"")</f>
        <v>Добавлена</v>
      </c>
      <c r="AB365" s="20"/>
      <c r="AC365" s="6" t="str">
        <f>IF(AND(G365="асп",B365="ФГОС ВО"),VLOOKUP(K365,'[1]Науч.спец-ФГОС-кафедра'!$F$2:$S$52,14,0),"")</f>
        <v/>
      </c>
      <c r="AD365" s="14">
        <f t="shared" si="35"/>
        <v>2029</v>
      </c>
      <c r="AE365" s="14" t="s">
        <v>78</v>
      </c>
      <c r="AF365" s="6"/>
    </row>
    <row r="366" spans="1:32" ht="38.25">
      <c r="A366" s="5" t="str">
        <f t="shared" si="30"/>
        <v>23.00.00</v>
      </c>
      <c r="B366" s="6" t="s">
        <v>32</v>
      </c>
      <c r="C366" s="7" t="str">
        <f t="shared" si="31"/>
        <v/>
      </c>
      <c r="D366" s="8" t="str">
        <f t="shared" si="32"/>
        <v/>
      </c>
      <c r="E366" s="9">
        <f>IFERROR(VLOOKUP(F366,'[1]ФГОС ВПО-ФГОС ВО'!$A$2:$C$111,3,0),IF(B366="ФГОС ВО",VLOOKUP([1]Группы!#REF!,'[1]Науч.спец-ФГОС-кафедра'!$F$3:$G$52,2,0),VLOOKUP(J366,'[1]Науч.спец-ФГОС-кафедра'!$B$3:$G$52,6,0)))</f>
        <v>190109</v>
      </c>
      <c r="F366" s="6" t="s">
        <v>241</v>
      </c>
      <c r="G366" s="6" t="s">
        <v>64</v>
      </c>
      <c r="H366" s="6" t="s">
        <v>751</v>
      </c>
      <c r="I366" s="6" t="s">
        <v>751</v>
      </c>
      <c r="J366" s="13" t="str">
        <f>IF(B366="ФГТ",VLOOKUP(F366,'[1]Науч.спец-ФГОС-кафедра'!$A$1:$B$52,2,0),VLOOKUP(F366,'[1]ФГОС ВПО-ФГОС ВО'!$A$2:$B$129,2,0))</f>
        <v>Наземные транспортно-технологические средства</v>
      </c>
      <c r="K366" s="54" t="s">
        <v>244</v>
      </c>
      <c r="L366" s="2">
        <v>2023</v>
      </c>
      <c r="M366" s="14">
        <f t="shared" ca="1" si="33"/>
        <v>2</v>
      </c>
      <c r="N366" s="2" t="str">
        <f>VLOOKUP(P366,[1]Кафедры!$A$2:$E$587,5,0)</f>
        <v>ИГДиТ</v>
      </c>
      <c r="O366" s="2" t="s">
        <v>183</v>
      </c>
      <c r="P366" s="14">
        <v>12</v>
      </c>
      <c r="Q366" s="2" t="str">
        <f>VLOOKUP(P366,[1]Кафедры!$A$2:$D$587,3,0)</f>
        <v>ГМиТТК</v>
      </c>
      <c r="R366" s="2" t="str">
        <f>VLOOKUP(P366,[1]Кафедры!$A$2:$D$587,4,0)</f>
        <v>Курочкин А.И.</v>
      </c>
      <c r="S366" s="6" t="s">
        <v>38</v>
      </c>
      <c r="T366" s="6"/>
      <c r="U366" s="2"/>
      <c r="V366" s="17">
        <v>45170</v>
      </c>
      <c r="W366" s="2" t="s">
        <v>49</v>
      </c>
      <c r="X366" s="17">
        <f t="shared" si="34"/>
        <v>46996</v>
      </c>
      <c r="Y366" s="2" t="str">
        <f>IFERROR(IF(B366="ФГОС ВО",VLOOKUP(E366,'[1]Науч.спец-ФГОС-кафедра'!$G$3:$H$52,2,0),VLOOKUP(F366,'[1]Науч.спец-ФГОС-кафедра'!$A$3:$H$52,8,0)),"")</f>
        <v/>
      </c>
      <c r="Z366" s="18">
        <v>23</v>
      </c>
      <c r="AA366" s="15" t="str">
        <f>IF(B366="ФГОС 3++",VLOOKUP(F366,'[1]Справочник ФГОС ВО'!$C$2:$K$126,9,0),"")</f>
        <v>Добавлена</v>
      </c>
      <c r="AB366" s="20"/>
      <c r="AC366" s="6" t="str">
        <f>IF(AND(G366="асп",B366="ФГОС ВО"),VLOOKUP(K366,'[1]Науч.спец-ФГОС-кафедра'!$F$2:$S$52,14,0),"")</f>
        <v/>
      </c>
      <c r="AD366" s="14">
        <f t="shared" si="35"/>
        <v>2028</v>
      </c>
      <c r="AE366" s="14" t="s">
        <v>78</v>
      </c>
      <c r="AF366" s="6"/>
    </row>
    <row r="367" spans="1:32" ht="30">
      <c r="A367" s="5" t="str">
        <f t="shared" si="30"/>
        <v>23.00.00</v>
      </c>
      <c r="B367" s="6" t="s">
        <v>32</v>
      </c>
      <c r="C367" s="7" t="str">
        <f t="shared" si="31"/>
        <v/>
      </c>
      <c r="D367" s="8" t="str">
        <f t="shared" si="32"/>
        <v/>
      </c>
      <c r="E367" s="9">
        <f>IFERROR(VLOOKUP(F367,'[1]ФГОС ВПО-ФГОС ВО'!$A$2:$C$111,3,0),IF(B367="ФГОС ВО",VLOOKUP([1]Группы!#REF!,'[1]Науч.спец-ФГОС-кафедра'!$F$3:$G$52,2,0),VLOOKUP(J367,'[1]Науч.спец-ФГОС-кафедра'!$B$3:$G$52,6,0)))</f>
        <v>190401</v>
      </c>
      <c r="F367" s="6" t="s">
        <v>248</v>
      </c>
      <c r="G367" s="11" t="s">
        <v>64</v>
      </c>
      <c r="H367" s="11" t="s">
        <v>752</v>
      </c>
      <c r="I367" s="11" t="s">
        <v>752</v>
      </c>
      <c r="J367" s="13" t="str">
        <f>IF(B367="ФГТ",VLOOKUP(F367,'[1]Науч.спец-ФГОС-кафедра'!$A$1:$B$52,2,0),VLOOKUP(F367,'[1]ФГОС ВПО-ФГОС ВО'!$A$2:$B$129,2,0))</f>
        <v>Эксплуатация железных дорог</v>
      </c>
      <c r="K367" s="54" t="s">
        <v>251</v>
      </c>
      <c r="L367" s="2">
        <v>2023</v>
      </c>
      <c r="M367" s="14">
        <f t="shared" ca="1" si="33"/>
        <v>2</v>
      </c>
      <c r="N367" s="2" t="str">
        <f>VLOOKUP(P367,[1]Кафедры!$A$2:$E$587,5,0)</f>
        <v>ИГДиТ</v>
      </c>
      <c r="O367" s="2" t="s">
        <v>55</v>
      </c>
      <c r="P367" s="14">
        <v>44</v>
      </c>
      <c r="Q367" s="2" t="str">
        <f>VLOOKUP(P367,[1]Кафедры!$A$2:$D$587,3,0)</f>
        <v>ЛиУТС</v>
      </c>
      <c r="R367" s="2" t="str">
        <f>VLOOKUP(P367,[1]Кафедры!$A$2:$D$587,4,0)</f>
        <v>Фридрихсон О.В.</v>
      </c>
      <c r="S367" s="6" t="s">
        <v>73</v>
      </c>
      <c r="T367" s="6"/>
      <c r="U367" s="2"/>
      <c r="V367" s="17">
        <v>45200</v>
      </c>
      <c r="W367" s="2" t="s">
        <v>245</v>
      </c>
      <c r="X367" s="17">
        <f t="shared" si="34"/>
        <v>47361</v>
      </c>
      <c r="Y367" s="2" t="str">
        <f>IFERROR(IF(B367="ФГОС ВО",VLOOKUP(E367,'[1]Науч.спец-ФГОС-кафедра'!$G$3:$H$52,2,0),VLOOKUP(F367,'[1]Науч.спец-ФГОС-кафедра'!$A$3:$H$52,8,0)),"")</f>
        <v/>
      </c>
      <c r="Z367" s="18">
        <v>21</v>
      </c>
      <c r="AA367" s="15" t="str">
        <f>IF(B367="ФГОС 3++",VLOOKUP(F367,'[1]Справочник ФГОС ВО'!$C$2:$K$126,9,0),"")</f>
        <v>Актуализировано</v>
      </c>
      <c r="AB367" s="20"/>
      <c r="AC367" s="6" t="str">
        <f>IF(AND(G367="асп",B367="ФГОС ВО"),VLOOKUP(K367,'[1]Науч.спец-ФГОС-кафедра'!$F$2:$S$52,14,0),"")</f>
        <v/>
      </c>
      <c r="AD367" s="14">
        <f t="shared" si="35"/>
        <v>2029</v>
      </c>
      <c r="AE367" s="14" t="s">
        <v>78</v>
      </c>
      <c r="AF367" s="6"/>
    </row>
    <row r="368" spans="1:32" ht="30">
      <c r="A368" s="5" t="str">
        <f t="shared" si="30"/>
        <v>23.00.00</v>
      </c>
      <c r="B368" s="6" t="s">
        <v>32</v>
      </c>
      <c r="C368" s="7" t="str">
        <f t="shared" si="31"/>
        <v/>
      </c>
      <c r="D368" s="8" t="str">
        <f t="shared" si="32"/>
        <v/>
      </c>
      <c r="E368" s="9">
        <f>IFERROR(VLOOKUP(F368,'[1]ФГОС ВПО-ФГОС ВО'!$A$2:$C$111,3,0),IF(B368="ФГОС ВО",VLOOKUP([1]Группы!#REF!,'[1]Науч.спец-ФГОС-кафедра'!$F$3:$G$52,2,0),VLOOKUP(J368,'[1]Науч.спец-ФГОС-кафедра'!$B$3:$G$52,6,0)))</f>
        <v>190401</v>
      </c>
      <c r="F368" s="6" t="s">
        <v>248</v>
      </c>
      <c r="G368" s="6" t="s">
        <v>64</v>
      </c>
      <c r="H368" s="11" t="s">
        <v>753</v>
      </c>
      <c r="I368" s="11" t="s">
        <v>753</v>
      </c>
      <c r="J368" s="13" t="str">
        <f>IF(B368="ФГТ",VLOOKUP(F368,'[1]Науч.спец-ФГОС-кафедра'!$A$1:$B$52,2,0),VLOOKUP(F368,'[1]ФГОС ВПО-ФГОС ВО'!$A$2:$B$129,2,0))</f>
        <v>Эксплуатация железных дорог</v>
      </c>
      <c r="K368" s="54" t="s">
        <v>251</v>
      </c>
      <c r="L368" s="2">
        <v>2023</v>
      </c>
      <c r="M368" s="14">
        <f t="shared" ca="1" si="33"/>
        <v>2</v>
      </c>
      <c r="N368" s="2" t="str">
        <f>VLOOKUP(P368,[1]Кафедры!$A$2:$E$587,5,0)</f>
        <v>ИГДиТ</v>
      </c>
      <c r="O368" s="2" t="s">
        <v>183</v>
      </c>
      <c r="P368" s="14">
        <v>44</v>
      </c>
      <c r="Q368" s="2" t="str">
        <f>VLOOKUP(P368,[1]Кафедры!$A$2:$D$587,3,0)</f>
        <v>ЛиУТС</v>
      </c>
      <c r="R368" s="2" t="str">
        <f>VLOOKUP(P368,[1]Кафедры!$A$2:$D$587,4,0)</f>
        <v>Фридрихсон О.В.</v>
      </c>
      <c r="S368" s="6" t="s">
        <v>38</v>
      </c>
      <c r="T368" s="6"/>
      <c r="U368" s="2"/>
      <c r="V368" s="17">
        <v>45170</v>
      </c>
      <c r="W368" s="2" t="s">
        <v>49</v>
      </c>
      <c r="X368" s="17">
        <f t="shared" si="34"/>
        <v>46996</v>
      </c>
      <c r="Y368" s="2" t="str">
        <f>IFERROR(IF(B368="ФГОС ВО",VLOOKUP(E368,'[1]Науч.спец-ФГОС-кафедра'!$G$3:$H$52,2,0),VLOOKUP(F368,'[1]Науч.спец-ФГОС-кафедра'!$A$3:$H$52,8,0)),"")</f>
        <v/>
      </c>
      <c r="Z368" s="18">
        <v>22</v>
      </c>
      <c r="AA368" s="15" t="str">
        <f>IF(B368="ФГОС 3++",VLOOKUP(F368,'[1]Справочник ФГОС ВО'!$C$2:$K$126,9,0),"")</f>
        <v>Актуализировано</v>
      </c>
      <c r="AB368" s="20"/>
      <c r="AC368" s="6" t="str">
        <f>IF(AND(G368="асп",B368="ФГОС ВО"),VLOOKUP(K368,'[1]Науч.спец-ФГОС-кафедра'!$F$2:$S$52,14,0),"")</f>
        <v/>
      </c>
      <c r="AD368" s="14">
        <f t="shared" si="35"/>
        <v>2028</v>
      </c>
      <c r="AE368" s="14" t="s">
        <v>78</v>
      </c>
      <c r="AF368" s="6"/>
    </row>
    <row r="369" spans="1:32" ht="27.6" customHeight="1">
      <c r="A369" s="5" t="str">
        <f t="shared" si="30"/>
        <v>45.00.00</v>
      </c>
      <c r="B369" s="6" t="s">
        <v>32</v>
      </c>
      <c r="C369" s="7" t="str">
        <f t="shared" si="31"/>
        <v/>
      </c>
      <c r="D369" s="8" t="str">
        <f t="shared" si="32"/>
        <v/>
      </c>
      <c r="E369" s="9" t="str">
        <f>IFERROR(VLOOKUP(F369,'[1]ФГОС ВПО-ФГОС ВО'!$A$2:$C$111,3,0),IF(B369="ФГОС ВО",VLOOKUP([1]Группы!#REF!,'[1]Науч.спец-ФГОС-кафедра'!$F$3:$G$52,2,0),VLOOKUP(J369,'[1]Науч.спец-ФГОС-кафедра'!$B$3:$G$52,6,0)))</f>
        <v>035701</v>
      </c>
      <c r="F369" s="10" t="s">
        <v>388</v>
      </c>
      <c r="G369" s="11" t="s">
        <v>64</v>
      </c>
      <c r="H369" s="12" t="s">
        <v>754</v>
      </c>
      <c r="I369" s="12" t="s">
        <v>754</v>
      </c>
      <c r="J369" s="13" t="str">
        <f>IF(B369="ФГТ",VLOOKUP(F369,'[1]Науч.спец-ФГОС-кафедра'!$A$1:$B$52,2,0),VLOOKUP(F369,'[1]ФГОС ВПО-ФГОС ВО'!$A$2:$B$129,2,0))</f>
        <v>Перевод и переводоведение</v>
      </c>
      <c r="K369" s="13" t="s">
        <v>344</v>
      </c>
      <c r="L369" s="2">
        <v>2023</v>
      </c>
      <c r="M369" s="14">
        <f t="shared" ca="1" si="33"/>
        <v>2</v>
      </c>
      <c r="N369" s="2" t="str">
        <f>VLOOKUP(P369,[1]Кафедры!$A$2:$E$587,5,0)</f>
        <v>ИГО</v>
      </c>
      <c r="O369" s="2" t="s">
        <v>282</v>
      </c>
      <c r="P369" s="14">
        <v>48</v>
      </c>
      <c r="Q369" s="2" t="str">
        <f>VLOOKUP(P369,[1]Кафедры!$A$2:$D$587,3,0)</f>
        <v>ЛиП</v>
      </c>
      <c r="R369" s="2" t="str">
        <f>VLOOKUP(P369,[1]Кафедры!$A$2:$D$587,4,0)</f>
        <v>Акашева Т.В.</v>
      </c>
      <c r="S369" s="15" t="s">
        <v>38</v>
      </c>
      <c r="T369" s="2"/>
      <c r="U369" s="15" t="s">
        <v>755</v>
      </c>
      <c r="V369" s="17">
        <v>45170</v>
      </c>
      <c r="W369" s="2" t="s">
        <v>49</v>
      </c>
      <c r="X369" s="17">
        <f t="shared" si="34"/>
        <v>46996</v>
      </c>
      <c r="Y369" s="2" t="str">
        <f>IFERROR(IF(B369="ФГОС ВО",VLOOKUP(E369,'[1]Науч.спец-ФГОС-кафедра'!$G$3:$H$52,2,0),VLOOKUP(F369,'[1]Науч.спец-ФГОС-кафедра'!$A$3:$H$52,8,0)),"")</f>
        <v/>
      </c>
      <c r="Z369" s="18">
        <v>21</v>
      </c>
      <c r="AA369" s="15" t="str">
        <f>IF(B369="ФГОС 3++",VLOOKUP(F369,'[1]Справочник ФГОС ВО'!$C$2:$K$126,9,0),"")</f>
        <v>Добавлена</v>
      </c>
      <c r="AB369" s="20"/>
      <c r="AC369" s="6" t="str">
        <f>IF(AND(G369="асп",B369="ФГОС ВО"),VLOOKUP(K369,'[1]Науч.спец-ФГОС-кафедра'!$F$2:$S$52,14,0),"")</f>
        <v/>
      </c>
      <c r="AD369" s="14">
        <f t="shared" si="35"/>
        <v>2028</v>
      </c>
      <c r="AE369" s="14" t="s">
        <v>78</v>
      </c>
      <c r="AF369" s="6"/>
    </row>
    <row r="370" spans="1:32" ht="26.45" customHeight="1">
      <c r="A370" s="5" t="str">
        <f t="shared" si="30"/>
        <v>01.00.00</v>
      </c>
      <c r="B370" s="6" t="s">
        <v>32</v>
      </c>
      <c r="C370" s="7" t="str">
        <f t="shared" si="31"/>
        <v/>
      </c>
      <c r="D370" s="8" t="str">
        <f t="shared" si="32"/>
        <v/>
      </c>
      <c r="E370" s="9" t="str">
        <f>IFERROR(VLOOKUP(F370,'[1]ФГОС ВПО-ФГОС ВО'!$A$2:$C$111,3,0),IF(B370="ФГОС ВО",VLOOKUP([1]Группы!#REF!,'[1]Науч.спец-ФГОС-кафедра'!$F$3:$G$52,2,0),VLOOKUP(J370,'[1]Науч.спец-ФГОС-кафедра'!$B$3:$G$52,6,0)))</f>
        <v>010400</v>
      </c>
      <c r="F370" s="10" t="s">
        <v>33</v>
      </c>
      <c r="G370" s="11" t="s">
        <v>34</v>
      </c>
      <c r="H370" s="12" t="s">
        <v>756</v>
      </c>
      <c r="I370" s="12" t="s">
        <v>756</v>
      </c>
      <c r="J370" s="13" t="str">
        <f>IF(B370="ФГТ",VLOOKUP(F370,'[1]Науч.спец-ФГОС-кафедра'!$A$1:$B$52,2,0),VLOOKUP(F370,'[1]ФГОС ВПО-ФГОС ВО'!$A$2:$B$129,2,0))</f>
        <v>Прикладная математика и информатика</v>
      </c>
      <c r="K370" s="13" t="s">
        <v>36</v>
      </c>
      <c r="L370" s="2">
        <v>2023</v>
      </c>
      <c r="M370" s="14">
        <f t="shared" ca="1" si="33"/>
        <v>2</v>
      </c>
      <c r="N370" s="2" t="str">
        <f>VLOOKUP(P370,[1]Кафедры!$A$2:$E$587,5,0)</f>
        <v>ИЕиС</v>
      </c>
      <c r="O370" s="2" t="s">
        <v>37</v>
      </c>
      <c r="P370" s="2">
        <v>9</v>
      </c>
      <c r="Q370" s="2" t="str">
        <f>VLOOKUP(P370,[1]Кафедры!$A$2:$D$587,3,0)</f>
        <v>ПМиИ</v>
      </c>
      <c r="R370" s="2" t="str">
        <f>VLOOKUP(P370,[1]Кафедры!$A$2:$D$587,4,0)</f>
        <v>Извеков Ю.А.</v>
      </c>
      <c r="S370" s="15" t="s">
        <v>38</v>
      </c>
      <c r="T370" s="2"/>
      <c r="U370" s="16" t="s">
        <v>39</v>
      </c>
      <c r="V370" s="17">
        <v>45170</v>
      </c>
      <c r="W370" s="2" t="s">
        <v>40</v>
      </c>
      <c r="X370" s="17">
        <f t="shared" si="34"/>
        <v>46630</v>
      </c>
      <c r="Y370" s="2" t="str">
        <f>IFERROR(IF(B370="ФГОС ВО",VLOOKUP(E370,'[1]Науч.спец-ФГОС-кафедра'!$G$3:$H$52,2,0),VLOOKUP(F370,'[1]Науч.спец-ФГОС-кафедра'!$A$3:$H$52,8,0)),"")</f>
        <v/>
      </c>
      <c r="Z370" s="18">
        <v>14</v>
      </c>
      <c r="AA370" s="15" t="str">
        <f>IF(B370="ФГОС 3++",VLOOKUP(F370,'[1]Справочник ФГОС ВО'!$C$2:$K$126,9,0),"")</f>
        <v>Добавлена+алгоритмы</v>
      </c>
      <c r="AB370" s="19" t="s">
        <v>41</v>
      </c>
      <c r="AC370" s="6" t="str">
        <f>IF(AND(G370="асп",B370="ФГОС ВО"),VLOOKUP(K370,'[1]Науч.спец-ФГОС-кафедра'!$F$2:$S$52,14,0),"")</f>
        <v/>
      </c>
      <c r="AD370" s="14">
        <f t="shared" si="35"/>
        <v>2027</v>
      </c>
      <c r="AE370" s="14" t="s">
        <v>78</v>
      </c>
      <c r="AF370" s="6"/>
    </row>
    <row r="371" spans="1:32" ht="13.9" customHeight="1">
      <c r="A371" s="5" t="str">
        <f t="shared" si="30"/>
        <v>07.00.00</v>
      </c>
      <c r="B371" s="6" t="s">
        <v>32</v>
      </c>
      <c r="C371" s="7" t="str">
        <f t="shared" si="31"/>
        <v/>
      </c>
      <c r="D371" s="8" t="str">
        <f t="shared" si="32"/>
        <v/>
      </c>
      <c r="E371" s="9">
        <f>IFERROR(VLOOKUP(F371,'[1]ФГОС ВПО-ФГОС ВО'!$A$2:$C$111,3,0),IF(B371="ФГОС ВО",VLOOKUP([1]Группы!#REF!,'[1]Науч.спец-ФГОС-кафедра'!$F$3:$G$52,2,0),VLOOKUP(J371,'[1]Науч.спец-ФГОС-кафедра'!$B$3:$G$52,6,0)))</f>
        <v>270100</v>
      </c>
      <c r="F371" s="10" t="s">
        <v>45</v>
      </c>
      <c r="G371" s="11" t="s">
        <v>34</v>
      </c>
      <c r="H371" s="12" t="s">
        <v>757</v>
      </c>
      <c r="I371" s="12" t="s">
        <v>757</v>
      </c>
      <c r="J371" s="13" t="str">
        <f>IF(B371="ФГТ",VLOOKUP(F371,'[1]Науч.спец-ФГОС-кафедра'!$A$1:$B$52,2,0),VLOOKUP(F371,'[1]ФГОС ВПО-ФГОС ВО'!$A$2:$B$129,2,0))</f>
        <v>Архитектура</v>
      </c>
      <c r="K371" s="13" t="s">
        <v>47</v>
      </c>
      <c r="L371" s="2">
        <v>2023</v>
      </c>
      <c r="M371" s="14">
        <f t="shared" ca="1" si="33"/>
        <v>2</v>
      </c>
      <c r="N371" s="2" t="str">
        <f>VLOOKUP(P371,[1]Кафедры!$A$2:$E$587,5,0)</f>
        <v>ИСАиИ</v>
      </c>
      <c r="O371" s="2" t="s">
        <v>48</v>
      </c>
      <c r="P371" s="2">
        <v>5</v>
      </c>
      <c r="Q371" s="2" t="str">
        <f>VLOOKUP(P371,[1]Кафедры!$A$2:$D$587,3,0)</f>
        <v>АиИИ</v>
      </c>
      <c r="R371" s="2" t="str">
        <f>VLOOKUP(P371,[1]Кафедры!$A$2:$D$587,4,0)</f>
        <v>Ульчицкий О.А.</v>
      </c>
      <c r="S371" s="15" t="s">
        <v>38</v>
      </c>
      <c r="T371" s="2"/>
      <c r="U371" s="16" t="s">
        <v>39</v>
      </c>
      <c r="V371" s="17">
        <v>45170</v>
      </c>
      <c r="W371" s="2" t="s">
        <v>49</v>
      </c>
      <c r="X371" s="17">
        <f t="shared" si="34"/>
        <v>46996</v>
      </c>
      <c r="Y371" s="2" t="str">
        <f>IFERROR(IF(B371="ФГОС ВО",VLOOKUP(E371,'[1]Науч.спец-ФГОС-кафедра'!$G$3:$H$52,2,0),VLOOKUP(F371,'[1]Науч.спец-ФГОС-кафедра'!$A$3:$H$52,8,0)),"")</f>
        <v/>
      </c>
      <c r="Z371" s="18">
        <v>20</v>
      </c>
      <c r="AA371" s="15" t="str">
        <f>IF(B371="ФГОС 3++",VLOOKUP(F371,'[1]Справочник ФГОС ВО'!$C$2:$K$126,9,0),"")</f>
        <v>Добавлена</v>
      </c>
      <c r="AB371" s="20"/>
      <c r="AC371" s="6" t="str">
        <f>IF(AND(G371="асп",B371="ФГОС ВО"),VLOOKUP(K371,'[1]Науч.спец-ФГОС-кафедра'!$F$2:$S$52,14,0),"")</f>
        <v/>
      </c>
      <c r="AD371" s="14">
        <f t="shared" si="35"/>
        <v>2028</v>
      </c>
      <c r="AE371" s="14" t="s">
        <v>78</v>
      </c>
      <c r="AF371" s="6"/>
    </row>
    <row r="372" spans="1:32" ht="25.5" customHeight="1">
      <c r="A372" s="5" t="str">
        <f t="shared" si="30"/>
        <v>07.00.00</v>
      </c>
      <c r="B372" s="6" t="s">
        <v>32</v>
      </c>
      <c r="C372" s="7" t="str">
        <f t="shared" si="31"/>
        <v/>
      </c>
      <c r="D372" s="8" t="str">
        <f t="shared" si="32"/>
        <v/>
      </c>
      <c r="E372" s="9">
        <f>IFERROR(VLOOKUP(F372,'[1]ФГОС ВПО-ФГОС ВО'!$A$2:$C$111,3,0),IF(B372="ФГОС ВО",VLOOKUP([1]Группы!#REF!,'[1]Науч.спец-ФГОС-кафедра'!$F$3:$G$52,2,0),VLOOKUP(J372,'[1]Науч.спец-ФГОС-кафедра'!$B$3:$G$52,6,0)))</f>
        <v>270300</v>
      </c>
      <c r="F372" s="10" t="s">
        <v>468</v>
      </c>
      <c r="G372" s="11" t="s">
        <v>34</v>
      </c>
      <c r="H372" s="12" t="s">
        <v>758</v>
      </c>
      <c r="I372" s="12" t="s">
        <v>758</v>
      </c>
      <c r="J372" s="13" t="str">
        <f>IF(B372="ФГТ",VLOOKUP(F372,'[1]Науч.спец-ФГОС-кафедра'!$A$1:$B$52,2,0),VLOOKUP(F372,'[1]ФГОС ВПО-ФГОС ВО'!$A$2:$B$129,2,0))</f>
        <v>Дизайн архитектурной среды</v>
      </c>
      <c r="K372" s="13" t="s">
        <v>470</v>
      </c>
      <c r="L372" s="2">
        <v>2023</v>
      </c>
      <c r="M372" s="14">
        <f t="shared" ca="1" si="33"/>
        <v>2</v>
      </c>
      <c r="N372" s="2" t="str">
        <f>VLOOKUP(P372,[1]Кафедры!$A$2:$E$587,5,0)</f>
        <v>ИСАиИ</v>
      </c>
      <c r="O372" s="2" t="s">
        <v>48</v>
      </c>
      <c r="P372" s="2">
        <v>5</v>
      </c>
      <c r="Q372" s="2" t="str">
        <f>VLOOKUP(P372,[1]Кафедры!$A$2:$D$587,3,0)</f>
        <v>АиИИ</v>
      </c>
      <c r="R372" s="2" t="str">
        <f>VLOOKUP(P372,[1]Кафедры!$A$2:$D$587,4,0)</f>
        <v>Ульчицкий О.А.</v>
      </c>
      <c r="S372" s="15" t="s">
        <v>38</v>
      </c>
      <c r="T372" s="2"/>
      <c r="U372" s="16" t="s">
        <v>39</v>
      </c>
      <c r="V372" s="17">
        <v>45170</v>
      </c>
      <c r="W372" s="2" t="s">
        <v>49</v>
      </c>
      <c r="X372" s="17">
        <f t="shared" si="34"/>
        <v>46996</v>
      </c>
      <c r="Y372" s="2" t="str">
        <f>IFERROR(IF(B372="ФГОС ВО",VLOOKUP(E372,'[1]Науч.спец-ФГОС-кафедра'!$G$3:$H$52,2,0),VLOOKUP(F372,'[1]Науч.спец-ФГОС-кафедра'!$A$3:$H$52,8,0)),"")</f>
        <v/>
      </c>
      <c r="Z372" s="18">
        <v>20</v>
      </c>
      <c r="AA372" s="15" t="str">
        <f>IF(B372="ФГОС 3++",VLOOKUP(F372,'[1]Справочник ФГОС ВО'!$C$2:$K$126,9,0),"")</f>
        <v>Добавлена</v>
      </c>
      <c r="AB372" s="20"/>
      <c r="AC372" s="6" t="str">
        <f>IF(AND(G372="асп",B372="ФГОС ВО"),VLOOKUP(K372,'[1]Науч.спец-ФГОС-кафедра'!$F$2:$S$52,14,0),"")</f>
        <v/>
      </c>
      <c r="AD372" s="14">
        <f t="shared" si="35"/>
        <v>2028</v>
      </c>
      <c r="AE372" s="14" t="s">
        <v>78</v>
      </c>
      <c r="AF372" s="6"/>
    </row>
    <row r="373" spans="1:32" ht="26.45" customHeight="1">
      <c r="A373" s="5" t="str">
        <f t="shared" si="30"/>
        <v>08.00.00</v>
      </c>
      <c r="B373" s="6" t="s">
        <v>32</v>
      </c>
      <c r="C373" s="7" t="str">
        <f t="shared" si="31"/>
        <v/>
      </c>
      <c r="D373" s="8" t="str">
        <f t="shared" si="32"/>
        <v/>
      </c>
      <c r="E373" s="9">
        <f>IFERROR(VLOOKUP(F373,'[1]ФГОС ВПО-ФГОС ВО'!$A$2:$C$111,3,0),IF(B373="ФГОС ВО",VLOOKUP([1]Группы!#REF!,'[1]Науч.спец-ФГОС-кафедра'!$F$3:$G$52,2,0),VLOOKUP(J373,'[1]Науч.спец-ФГОС-кафедра'!$B$3:$G$52,6,0)))</f>
        <v>270800</v>
      </c>
      <c r="F373" s="10" t="s">
        <v>51</v>
      </c>
      <c r="G373" s="11" t="s">
        <v>34</v>
      </c>
      <c r="H373" s="12" t="s">
        <v>759</v>
      </c>
      <c r="I373" s="12" t="s">
        <v>759</v>
      </c>
      <c r="J373" s="13" t="str">
        <f>IF(B373="ФГТ",VLOOKUP(F373,'[1]Науч.спец-ФГОС-кафедра'!$A$1:$B$52,2,0),VLOOKUP(F373,'[1]ФГОС ВПО-ФГОС ВО'!$A$2:$B$129,2,0))</f>
        <v>Строительство</v>
      </c>
      <c r="K373" s="21" t="s">
        <v>59</v>
      </c>
      <c r="L373" s="2">
        <v>2023</v>
      </c>
      <c r="M373" s="14">
        <f t="shared" ca="1" si="33"/>
        <v>2</v>
      </c>
      <c r="N373" s="2" t="str">
        <f>VLOOKUP(P373,[1]Кафедры!$A$2:$E$587,5,0)</f>
        <v>ИСАиИ</v>
      </c>
      <c r="O373" s="2" t="s">
        <v>48</v>
      </c>
      <c r="P373" s="2">
        <v>42</v>
      </c>
      <c r="Q373" s="2" t="str">
        <f>VLOOKUP(P373,[1]Кафедры!$A$2:$D$587,3,0)</f>
        <v>ПиСЗ</v>
      </c>
      <c r="R373" s="2" t="str">
        <f>VLOOKUP(P373,[1]Кафедры!$A$2:$D$587,4,0)</f>
        <v>Наркевич М.Ю.</v>
      </c>
      <c r="S373" s="15" t="s">
        <v>38</v>
      </c>
      <c r="T373" s="2"/>
      <c r="U373" s="16" t="s">
        <v>39</v>
      </c>
      <c r="V373" s="17">
        <v>45170</v>
      </c>
      <c r="W373" s="2" t="s">
        <v>40</v>
      </c>
      <c r="X373" s="17">
        <f t="shared" si="34"/>
        <v>46630</v>
      </c>
      <c r="Y373" s="2" t="str">
        <f>IFERROR(IF(B373="ФГОС ВО",VLOOKUP(E373,'[1]Науч.спец-ФГОС-кафедра'!$G$3:$H$52,2,0),VLOOKUP(F373,'[1]Науч.спец-ФГОС-кафедра'!$A$3:$H$52,8,0)),"")</f>
        <v/>
      </c>
      <c r="Z373" s="18">
        <v>25</v>
      </c>
      <c r="AA373" s="15" t="str">
        <f>IF(B373="ФГОС 3++",VLOOKUP(F373,'[1]Справочник ФГОС ВО'!$C$2:$K$126,9,0),"")</f>
        <v>Актуализировано</v>
      </c>
      <c r="AB373" s="20"/>
      <c r="AC373" s="6" t="str">
        <f>IF(AND(G373="асп",B373="ФГОС ВО"),VLOOKUP(K373,'[1]Науч.спец-ФГОС-кафедра'!$F$2:$S$52,14,0),"")</f>
        <v/>
      </c>
      <c r="AD373" s="14">
        <f t="shared" si="35"/>
        <v>2027</v>
      </c>
      <c r="AE373" s="14" t="s">
        <v>78</v>
      </c>
      <c r="AF373" s="6"/>
    </row>
    <row r="374" spans="1:32" ht="26.45" customHeight="1">
      <c r="A374" s="5" t="str">
        <f t="shared" si="30"/>
        <v>08.00.00</v>
      </c>
      <c r="B374" s="6" t="s">
        <v>32</v>
      </c>
      <c r="C374" s="7" t="str">
        <f t="shared" si="31"/>
        <v/>
      </c>
      <c r="D374" s="8" t="str">
        <f t="shared" si="32"/>
        <v/>
      </c>
      <c r="E374" s="9">
        <f>IFERROR(VLOOKUP(F374,'[1]ФГОС ВПО-ФГОС ВО'!$A$2:$C$111,3,0),IF(B374="ФГОС ВО",VLOOKUP([1]Группы!#REF!,'[1]Науч.спец-ФГОС-кафедра'!$F$3:$G$52,2,0),VLOOKUP(J374,'[1]Науч.спец-ФГОС-кафедра'!$B$3:$G$52,6,0)))</f>
        <v>270800</v>
      </c>
      <c r="F374" s="10" t="s">
        <v>51</v>
      </c>
      <c r="G374" s="11" t="s">
        <v>34</v>
      </c>
      <c r="H374" s="12" t="s">
        <v>760</v>
      </c>
      <c r="I374" s="12" t="s">
        <v>760</v>
      </c>
      <c r="J374" s="13" t="str">
        <f>IF(B374="ФГТ",VLOOKUP(F374,'[1]Науч.спец-ФГОС-кафедра'!$A$1:$B$52,2,0),VLOOKUP(F374,'[1]ФГОС ВПО-ФГОС ВО'!$A$2:$B$129,2,0))</f>
        <v>Строительство</v>
      </c>
      <c r="K374" s="21" t="s">
        <v>59</v>
      </c>
      <c r="L374" s="2">
        <v>2023</v>
      </c>
      <c r="M374" s="14">
        <f t="shared" ca="1" si="33"/>
        <v>2</v>
      </c>
      <c r="N374" s="2" t="str">
        <f>VLOOKUP(P374,[1]Кафедры!$A$2:$E$587,5,0)</f>
        <v>ИСАиИ</v>
      </c>
      <c r="O374" s="2" t="s">
        <v>55</v>
      </c>
      <c r="P374" s="2">
        <v>42</v>
      </c>
      <c r="Q374" s="2" t="str">
        <f>VLOOKUP(P374,[1]Кафедры!$A$2:$D$587,3,0)</f>
        <v>ПиСЗ</v>
      </c>
      <c r="R374" s="2" t="str">
        <f>VLOOKUP(P374,[1]Кафедры!$A$2:$D$587,4,0)</f>
        <v>Наркевич М.Ю.</v>
      </c>
      <c r="S374" s="15" t="s">
        <v>56</v>
      </c>
      <c r="T374" s="2"/>
      <c r="U374" s="16" t="s">
        <v>39</v>
      </c>
      <c r="V374" s="57">
        <v>45200</v>
      </c>
      <c r="W374" s="2" t="s">
        <v>57</v>
      </c>
      <c r="X374" s="17">
        <f t="shared" si="34"/>
        <v>46996</v>
      </c>
      <c r="Y374" s="2" t="str">
        <f>IFERROR(IF(B374="ФГОС ВО",VLOOKUP(E374,'[1]Науч.спец-ФГОС-кафедра'!$G$3:$H$52,2,0),VLOOKUP(F374,'[1]Науч.спец-ФГОС-кафедра'!$A$3:$H$52,8,0)),"")</f>
        <v/>
      </c>
      <c r="Z374" s="18">
        <v>19</v>
      </c>
      <c r="AA374" s="15" t="str">
        <f>IF(B374="ФГОС 3++",VLOOKUP(F374,'[1]Справочник ФГОС ВО'!$C$2:$K$126,9,0),"")</f>
        <v>Актуализировано</v>
      </c>
      <c r="AB374" s="20"/>
      <c r="AC374" s="6" t="str">
        <f>IF(AND(G374="асп",B374="ФГОС ВО"),VLOOKUP(K374,'[1]Науч.спец-ФГОС-кафедра'!$F$2:$S$52,14,0),"")</f>
        <v/>
      </c>
      <c r="AD374" s="14">
        <f t="shared" si="35"/>
        <v>2028</v>
      </c>
      <c r="AE374" s="14" t="s">
        <v>78</v>
      </c>
      <c r="AF374" s="6"/>
    </row>
    <row r="375" spans="1:32" ht="26.25" customHeight="1">
      <c r="A375" s="5" t="str">
        <f t="shared" si="30"/>
        <v>08.00.00</v>
      </c>
      <c r="B375" s="6" t="s">
        <v>32</v>
      </c>
      <c r="C375" s="7" t="str">
        <f t="shared" si="31"/>
        <v/>
      </c>
      <c r="D375" s="8" t="str">
        <f t="shared" si="32"/>
        <v/>
      </c>
      <c r="E375" s="9">
        <f>IFERROR(VLOOKUP(F375,'[1]ФГОС ВПО-ФГОС ВО'!$A$2:$C$111,3,0),IF(B375="ФГОС ВО",VLOOKUP([1]Группы!#REF!,'[1]Науч.спец-ФГОС-кафедра'!$F$3:$G$52,2,0),VLOOKUP(J375,'[1]Науч.спец-ФГОС-кафедра'!$B$3:$G$52,6,0)))</f>
        <v>270800</v>
      </c>
      <c r="F375" s="10" t="s">
        <v>51</v>
      </c>
      <c r="G375" s="11" t="s">
        <v>34</v>
      </c>
      <c r="H375" s="12" t="s">
        <v>761</v>
      </c>
      <c r="I375" s="12" t="s">
        <v>761</v>
      </c>
      <c r="J375" s="13" t="str">
        <f>IF(B375="ФГТ",VLOOKUP(F375,'[1]Науч.спец-ФГОС-кафедра'!$A$1:$B$52,2,0),VLOOKUP(F375,'[1]ФГОС ВПО-ФГОС ВО'!$A$2:$B$129,2,0))</f>
        <v>Строительство</v>
      </c>
      <c r="K375" s="21" t="s">
        <v>762</v>
      </c>
      <c r="L375" s="2">
        <v>2023</v>
      </c>
      <c r="M375" s="14">
        <f t="shared" ca="1" si="33"/>
        <v>2</v>
      </c>
      <c r="N375" s="2" t="str">
        <f>VLOOKUP(P375,[1]Кафедры!$A$2:$E$587,5,0)</f>
        <v>ИСАиИ</v>
      </c>
      <c r="O375" s="2" t="s">
        <v>48</v>
      </c>
      <c r="P375" s="2">
        <v>42</v>
      </c>
      <c r="Q375" s="2" t="str">
        <f>VLOOKUP(P375,[1]Кафедры!$A$2:$D$587,3,0)</f>
        <v>ПиСЗ</v>
      </c>
      <c r="R375" s="2" t="str">
        <f>VLOOKUP(P375,[1]Кафедры!$A$2:$D$587,4,0)</f>
        <v>Наркевич М.Ю.</v>
      </c>
      <c r="S375" s="15" t="s">
        <v>38</v>
      </c>
      <c r="T375" s="2"/>
      <c r="U375" s="16" t="s">
        <v>39</v>
      </c>
      <c r="V375" s="17">
        <v>45170</v>
      </c>
      <c r="W375" s="2" t="s">
        <v>40</v>
      </c>
      <c r="X375" s="17">
        <f t="shared" si="34"/>
        <v>46630</v>
      </c>
      <c r="Y375" s="2" t="str">
        <f>IFERROR(IF(B375="ФГОС ВО",VLOOKUP(E375,'[1]Науч.спец-ФГОС-кафедра'!$G$3:$H$52,2,0),VLOOKUP(F375,'[1]Науч.спец-ФГОС-кафедра'!$A$3:$H$52,8,0)),"")</f>
        <v/>
      </c>
      <c r="Z375" s="18">
        <v>25</v>
      </c>
      <c r="AA375" s="15" t="str">
        <f>IF(B375="ФГОС 3++",VLOOKUP(F375,'[1]Справочник ФГОС ВО'!$C$2:$K$126,9,0),"")</f>
        <v>Актуализировано</v>
      </c>
      <c r="AB375" s="20"/>
      <c r="AC375" s="6" t="str">
        <f>IF(AND(G375="асп",B375="ФГОС ВО"),VLOOKUP(K375,'[1]Науч.спец-ФГОС-кафедра'!$F$2:$S$52,14,0),"")</f>
        <v/>
      </c>
      <c r="AD375" s="14">
        <f t="shared" si="35"/>
        <v>2027</v>
      </c>
      <c r="AE375" s="14" t="s">
        <v>78</v>
      </c>
      <c r="AF375" s="6"/>
    </row>
    <row r="376" spans="1:32" ht="30">
      <c r="A376" s="5" t="str">
        <f t="shared" si="30"/>
        <v>08.00.00</v>
      </c>
      <c r="B376" s="6" t="s">
        <v>32</v>
      </c>
      <c r="C376" s="7" t="str">
        <f t="shared" si="31"/>
        <v/>
      </c>
      <c r="D376" s="8" t="str">
        <f t="shared" si="32"/>
        <v/>
      </c>
      <c r="E376" s="9">
        <f>IFERROR(VLOOKUP(F376,'[1]ФГОС ВПО-ФГОС ВО'!$A$2:$C$111,3,0),IF(B376="ФГОС ВО",VLOOKUP([1]Группы!#REF!,'[1]Науч.спец-ФГОС-кафедра'!$F$3:$G$52,2,0),VLOOKUP(J376,'[1]Науч.спец-ФГОС-кафедра'!$B$3:$G$52,6,0)))</f>
        <v>270800</v>
      </c>
      <c r="F376" s="10" t="s">
        <v>51</v>
      </c>
      <c r="G376" s="11" t="s">
        <v>34</v>
      </c>
      <c r="H376" s="12" t="s">
        <v>763</v>
      </c>
      <c r="I376" s="12" t="s">
        <v>763</v>
      </c>
      <c r="J376" s="13" t="str">
        <f>IF(B376="ФГТ",VLOOKUP(F376,'[1]Науч.спец-ФГОС-кафедра'!$A$1:$B$52,2,0),VLOOKUP(F376,'[1]ФГОС ВПО-ФГОС ВО'!$A$2:$B$129,2,0))</f>
        <v>Строительство</v>
      </c>
      <c r="K376" s="21" t="s">
        <v>764</v>
      </c>
      <c r="L376" s="2">
        <v>2023</v>
      </c>
      <c r="M376" s="14">
        <f t="shared" ca="1" si="33"/>
        <v>2</v>
      </c>
      <c r="N376" s="2" t="str">
        <f>VLOOKUP(P376,[1]Кафедры!$A$2:$E$587,5,0)</f>
        <v>ИСАиИ</v>
      </c>
      <c r="O376" s="2" t="s">
        <v>48</v>
      </c>
      <c r="P376" s="2">
        <v>62</v>
      </c>
      <c r="Q376" s="2" t="str">
        <f>VLOOKUP(P376,[1]Кафедры!$A$2:$D$499,3,0)</f>
        <v>УиИС</v>
      </c>
      <c r="R376" s="2" t="str">
        <f>VLOOKUP(P376,[1]Кафедры!$A$2:$D$587,4,0)</f>
        <v>Суровцов М.М.</v>
      </c>
      <c r="S376" s="15" t="s">
        <v>38</v>
      </c>
      <c r="T376" s="2"/>
      <c r="U376" s="16" t="s">
        <v>39</v>
      </c>
      <c r="V376" s="17">
        <v>45170</v>
      </c>
      <c r="W376" s="2" t="s">
        <v>40</v>
      </c>
      <c r="X376" s="17">
        <f t="shared" si="34"/>
        <v>46630</v>
      </c>
      <c r="Y376" s="2" t="str">
        <f>IFERROR(IF(B376="ФГОС ВО",VLOOKUP(E376,'[1]Науч.спец-ФГОС-кафедра'!$G$3:$H$52,2,0),VLOOKUP(F376,'[1]Науч.спец-ФГОС-кафедра'!$A$3:$H$52,8,0)),"")</f>
        <v/>
      </c>
      <c r="Z376" s="18">
        <v>25</v>
      </c>
      <c r="AA376" s="15" t="str">
        <f>IF(B376="ФГОС 3++",VLOOKUP(F376,'[1]Справочник ФГОС ВО'!$C$2:$K$126,9,0),"")</f>
        <v>Актуализировано</v>
      </c>
      <c r="AB376" s="20"/>
      <c r="AC376" s="6" t="str">
        <f>IF(AND(G376="асп",B376="ФГОС ВО"),VLOOKUP(K376,'[1]Науч.спец-ФГОС-кафедра'!$F$2:$S$52,14,0),"")</f>
        <v/>
      </c>
      <c r="AD376" s="14">
        <f t="shared" si="35"/>
        <v>2027</v>
      </c>
      <c r="AE376" s="14" t="s">
        <v>78</v>
      </c>
      <c r="AF376" s="6"/>
    </row>
    <row r="377" spans="1:32" ht="26.45" customHeight="1">
      <c r="A377" s="5" t="str">
        <f t="shared" si="30"/>
        <v>08.00.00</v>
      </c>
      <c r="B377" s="6" t="s">
        <v>32</v>
      </c>
      <c r="C377" s="7" t="str">
        <f t="shared" si="31"/>
        <v/>
      </c>
      <c r="D377" s="8" t="str">
        <f t="shared" si="32"/>
        <v/>
      </c>
      <c r="E377" s="9">
        <f>IFERROR(VLOOKUP(F377,'[1]ФГОС ВПО-ФГОС ВО'!$A$2:$C$111,3,0),IF(B377="ФГОС ВО",VLOOKUP([1]Группы!#REF!,'[1]Науч.спец-ФГОС-кафедра'!$F$3:$G$52,2,0),VLOOKUP(J377,'[1]Науч.спец-ФГОС-кафедра'!$B$3:$G$52,6,0)))</f>
        <v>270800</v>
      </c>
      <c r="F377" s="10" t="s">
        <v>51</v>
      </c>
      <c r="G377" s="11" t="s">
        <v>34</v>
      </c>
      <c r="H377" s="12" t="s">
        <v>765</v>
      </c>
      <c r="I377" s="12" t="s">
        <v>765</v>
      </c>
      <c r="J377" s="13" t="str">
        <f>IF(B377="ФГТ",VLOOKUP(F377,'[1]Науч.спец-ФГОС-кафедра'!$A$1:$B$52,2,0),VLOOKUP(F377,'[1]ФГОС ВПО-ФГОС ВО'!$A$2:$B$129,2,0))</f>
        <v>Строительство</v>
      </c>
      <c r="K377" s="21" t="s">
        <v>474</v>
      </c>
      <c r="L377" s="2">
        <v>2023</v>
      </c>
      <c r="M377" s="14">
        <f t="shared" ca="1" si="33"/>
        <v>2</v>
      </c>
      <c r="N377" s="2" t="str">
        <f>VLOOKUP(P377,[1]Кафедры!$A$2:$E$587,5,0)</f>
        <v>ИСАиИ</v>
      </c>
      <c r="O377" s="2" t="s">
        <v>48</v>
      </c>
      <c r="P377" s="2">
        <v>62</v>
      </c>
      <c r="Q377" s="2" t="str">
        <f>VLOOKUP(P377,[1]Кафедры!$A$2:$D$587,3,0)</f>
        <v>УиИС</v>
      </c>
      <c r="R377" s="2" t="str">
        <f>VLOOKUP(P377,[1]Кафедры!$A$2:$D$587,4,0)</f>
        <v>Суровцов М.М.</v>
      </c>
      <c r="S377" s="15" t="s">
        <v>38</v>
      </c>
      <c r="T377" s="2" t="s">
        <v>475</v>
      </c>
      <c r="U377" s="1"/>
      <c r="V377" s="17">
        <v>45170</v>
      </c>
      <c r="W377" s="2" t="s">
        <v>40</v>
      </c>
      <c r="X377" s="17">
        <f t="shared" si="34"/>
        <v>46630</v>
      </c>
      <c r="Y377" s="2" t="str">
        <f>IFERROR(IF(B377="ФГОС ВО",VLOOKUP(E377,'[1]Науч.спец-ФГОС-кафедра'!$G$3:$H$52,2,0),VLOOKUP(F377,'[1]Науч.спец-ФГОС-кафедра'!$A$3:$H$52,8,0)),"")</f>
        <v/>
      </c>
      <c r="Z377" s="18">
        <v>21</v>
      </c>
      <c r="AA377" s="15" t="str">
        <f>IF(B377="ФГОС 3++",VLOOKUP(F377,'[1]Справочник ФГОС ВО'!$C$2:$K$126,9,0),"")</f>
        <v>Актуализировано</v>
      </c>
      <c r="AB377" s="20" t="s">
        <v>74</v>
      </c>
      <c r="AC377" s="6" t="str">
        <f>IF(AND(G377="асп",B377="ФГОС ВО"),VLOOKUP(K377,'[1]Науч.спец-ФГОС-кафедра'!$F$2:$S$52,14,0),"")</f>
        <v/>
      </c>
      <c r="AD377" s="14">
        <f t="shared" si="35"/>
        <v>2027</v>
      </c>
      <c r="AE377" s="14" t="s">
        <v>78</v>
      </c>
      <c r="AF377" s="6"/>
    </row>
    <row r="378" spans="1:32" ht="38.25">
      <c r="A378" s="5" t="str">
        <f t="shared" si="30"/>
        <v>09.00.00</v>
      </c>
      <c r="B378" s="6" t="s">
        <v>32</v>
      </c>
      <c r="C378" s="7" t="str">
        <f t="shared" si="31"/>
        <v/>
      </c>
      <c r="D378" s="8" t="str">
        <f t="shared" si="32"/>
        <v/>
      </c>
      <c r="E378" s="9">
        <f>IFERROR(VLOOKUP(F378,'[1]ФГОС ВПО-ФГОС ВО'!$A$2:$C$111,3,0),IF(B378="ФГОС ВО",VLOOKUP([1]Группы!#REF!,'[1]Науч.спец-ФГОС-кафедра'!$F$3:$G$52,2,0),VLOOKUP(J378,'[1]Науч.спец-ФГОС-кафедра'!$B$3:$G$52,6,0)))</f>
        <v>230100</v>
      </c>
      <c r="F378" s="10" t="s">
        <v>70</v>
      </c>
      <c r="G378" s="11" t="s">
        <v>34</v>
      </c>
      <c r="H378" s="12" t="s">
        <v>766</v>
      </c>
      <c r="I378" s="12" t="s">
        <v>766</v>
      </c>
      <c r="J378" s="13" t="str">
        <f>IF(B378="ФГТ",VLOOKUP(F378,'[1]Науч.спец-ФГОС-кафедра'!$A$1:$B$52,2,0),VLOOKUP(F378,'[1]ФГОС ВПО-ФГОС ВО'!$A$2:$B$129,2,0))</f>
        <v>Информатика и вычислительная техника</v>
      </c>
      <c r="K378" s="13" t="s">
        <v>72</v>
      </c>
      <c r="L378" s="2">
        <v>2023</v>
      </c>
      <c r="M378" s="14">
        <f t="shared" ca="1" si="33"/>
        <v>2</v>
      </c>
      <c r="N378" s="2" t="str">
        <f>VLOOKUP(P378,[1]Кафедры!$A$2:$E$587,5,0)</f>
        <v>ИЭиАС</v>
      </c>
      <c r="O378" s="2" t="s">
        <v>77</v>
      </c>
      <c r="P378" s="2">
        <v>11</v>
      </c>
      <c r="Q378" s="2" t="str">
        <f>VLOOKUP(P378,[1]Кафедры!$A$2:$D$587,3,0)</f>
        <v>ВТиП</v>
      </c>
      <c r="R378" s="2" t="str">
        <f>VLOOKUP(P378,[1]Кафедры!$A$2:$D$587,4,0)</f>
        <v>Логунова О.С.</v>
      </c>
      <c r="S378" s="15" t="s">
        <v>38</v>
      </c>
      <c r="T378" s="2"/>
      <c r="U378" s="16" t="s">
        <v>39</v>
      </c>
      <c r="V378" s="17">
        <v>45170</v>
      </c>
      <c r="W378" s="2" t="s">
        <v>40</v>
      </c>
      <c r="X378" s="17">
        <f t="shared" si="34"/>
        <v>46630</v>
      </c>
      <c r="Y378" s="2" t="str">
        <f>IFERROR(IF(B378="ФГОС ВО",VLOOKUP(E378,'[1]Науч.спец-ФГОС-кафедра'!$G$3:$H$52,2,0),VLOOKUP(F378,'[1]Науч.спец-ФГОС-кафедра'!$A$3:$H$52,8,0)),"")</f>
        <v/>
      </c>
      <c r="Z378" s="22">
        <v>25</v>
      </c>
      <c r="AA378" s="15" t="str">
        <f>IF(B378="ФГОС 3++",VLOOKUP(F378,'[1]Справочник ФГОС ВО'!$C$2:$K$126,9,0),"")</f>
        <v>Алгоритмы</v>
      </c>
      <c r="AB378" s="20" t="s">
        <v>74</v>
      </c>
      <c r="AC378" s="6" t="str">
        <f>IF(AND(G378="асп",B378="ФГОС ВО"),VLOOKUP(K378,'[1]Науч.спец-ФГОС-кафедра'!$F$2:$S$52,14,0),"")</f>
        <v/>
      </c>
      <c r="AD378" s="14">
        <f t="shared" si="35"/>
        <v>2027</v>
      </c>
      <c r="AE378" s="14" t="s">
        <v>78</v>
      </c>
      <c r="AF378" s="14" t="s">
        <v>78</v>
      </c>
    </row>
    <row r="379" spans="1:32" ht="38.25">
      <c r="A379" s="5" t="str">
        <f t="shared" si="30"/>
        <v>09.00.00</v>
      </c>
      <c r="B379" s="6" t="s">
        <v>32</v>
      </c>
      <c r="C379" s="7" t="str">
        <f t="shared" si="31"/>
        <v/>
      </c>
      <c r="D379" s="8" t="str">
        <f t="shared" si="32"/>
        <v/>
      </c>
      <c r="E379" s="9">
        <f>IFERROR(VLOOKUP(F379,'[1]ФГОС ВПО-ФГОС ВО'!$A$2:$C$111,3,0),IF(B379="ФГОС ВО",VLOOKUP([1]Группы!#REF!,'[1]Науч.спец-ФГОС-кафедра'!$F$3:$G$52,2,0),VLOOKUP(J379,'[1]Науч.спец-ФГОС-кафедра'!$B$3:$G$52,6,0)))</f>
        <v>230100</v>
      </c>
      <c r="F379" s="10" t="s">
        <v>70</v>
      </c>
      <c r="G379" s="11" t="s">
        <v>34</v>
      </c>
      <c r="H379" s="12" t="s">
        <v>767</v>
      </c>
      <c r="I379" s="12" t="s">
        <v>767</v>
      </c>
      <c r="J379" s="13" t="str">
        <f>IF(B379="ФГТ",VLOOKUP(F379,'[1]Науч.спец-ФГОС-кафедра'!$A$1:$B$52,2,0),VLOOKUP(F379,'[1]ФГОС ВПО-ФГОС ВО'!$A$2:$B$129,2,0))</f>
        <v>Информатика и вычислительная техника</v>
      </c>
      <c r="K379" s="13" t="s">
        <v>72</v>
      </c>
      <c r="L379" s="2">
        <v>2023</v>
      </c>
      <c r="M379" s="14">
        <f t="shared" ca="1" si="33"/>
        <v>2</v>
      </c>
      <c r="N379" s="2" t="str">
        <f>VLOOKUP(P379,[1]Кафедры!$A$2:$E$587,5,0)</f>
        <v>ИЭиАС</v>
      </c>
      <c r="O379" s="2" t="s">
        <v>55</v>
      </c>
      <c r="P379" s="2">
        <v>11</v>
      </c>
      <c r="Q379" s="2" t="str">
        <f>VLOOKUP(P379,[1]Кафедры!$A$2:$D$587,3,0)</f>
        <v>ВТиП</v>
      </c>
      <c r="R379" s="2" t="str">
        <f>VLOOKUP(P379,[1]Кафедры!$A$2:$D$587,4,0)</f>
        <v>Логунова О.С.</v>
      </c>
      <c r="S379" s="15" t="s">
        <v>73</v>
      </c>
      <c r="T379" s="2"/>
      <c r="U379" s="16" t="s">
        <v>39</v>
      </c>
      <c r="V379" s="17">
        <v>45200</v>
      </c>
      <c r="W379" s="2" t="s">
        <v>57</v>
      </c>
      <c r="X379" s="17">
        <f t="shared" si="34"/>
        <v>46996</v>
      </c>
      <c r="Y379" s="2" t="str">
        <f>IFERROR(IF(B379="ФГОС ВО",VLOOKUP(E379,'[1]Науч.спец-ФГОС-кафедра'!$G$3:$H$52,2,0),VLOOKUP(F379,'[1]Науч.спец-ФГОС-кафедра'!$A$3:$H$52,8,0)),"")</f>
        <v/>
      </c>
      <c r="Z379" s="22">
        <v>31</v>
      </c>
      <c r="AA379" s="15" t="str">
        <f>IF(B379="ФГОС 3++",VLOOKUP(F379,'[1]Справочник ФГОС ВО'!$C$2:$K$126,9,0),"")</f>
        <v>Алгоритмы</v>
      </c>
      <c r="AB379" s="20" t="s">
        <v>74</v>
      </c>
      <c r="AC379" s="6" t="str">
        <f>IF(AND(G379="асп",B379="ФГОС ВО"),VLOOKUP(K379,'[1]Науч.спец-ФГОС-кафедра'!$F$2:$S$52,14,0),"")</f>
        <v/>
      </c>
      <c r="AD379" s="14">
        <f t="shared" si="35"/>
        <v>2028</v>
      </c>
      <c r="AE379" s="14" t="s">
        <v>78</v>
      </c>
      <c r="AF379" s="6"/>
    </row>
    <row r="380" spans="1:32" ht="24.75" customHeight="1">
      <c r="A380" s="5" t="str">
        <f t="shared" si="30"/>
        <v>09.00.00</v>
      </c>
      <c r="B380" s="6" t="s">
        <v>32</v>
      </c>
      <c r="C380" s="7" t="str">
        <f t="shared" si="31"/>
        <v/>
      </c>
      <c r="D380" s="8" t="str">
        <f t="shared" si="32"/>
        <v/>
      </c>
      <c r="E380" s="9">
        <f>IFERROR(VLOOKUP(F380,'[1]ФГОС ВПО-ФГОС ВО'!$A$2:$C$111,3,0),IF(B380="ФГОС ВО",VLOOKUP([1]Группы!#REF!,'[1]Науч.спец-ФГОС-кафедра'!$F$3:$G$52,2,0),VLOOKUP(J380,'[1]Науч.спец-ФГОС-кафедра'!$B$3:$G$52,6,0)))</f>
        <v>230100</v>
      </c>
      <c r="F380" s="10" t="s">
        <v>70</v>
      </c>
      <c r="G380" s="11" t="s">
        <v>34</v>
      </c>
      <c r="H380" s="12" t="s">
        <v>768</v>
      </c>
      <c r="I380" s="12" t="s">
        <v>768</v>
      </c>
      <c r="J380" s="13" t="str">
        <f>IF(B380="ФГТ",VLOOKUP(F380,'[1]Науч.спец-ФГОС-кафедра'!$A$1:$B$52,2,0),VLOOKUP(F380,'[1]ФГОС ВПО-ФГОС ВО'!$A$2:$B$129,2,0))</f>
        <v>Информатика и вычислительная техника</v>
      </c>
      <c r="K380" s="13" t="s">
        <v>80</v>
      </c>
      <c r="L380" s="2">
        <v>2023</v>
      </c>
      <c r="M380" s="14">
        <f t="shared" ca="1" si="33"/>
        <v>2</v>
      </c>
      <c r="N380" s="2" t="str">
        <f>VLOOKUP(P380,[1]Кафедры!$A$2:$E$587,5,0)</f>
        <v>ИЭиАС</v>
      </c>
      <c r="O380" s="2" t="s">
        <v>77</v>
      </c>
      <c r="P380" s="2">
        <v>11</v>
      </c>
      <c r="Q380" s="2" t="str">
        <f>VLOOKUP(P380,[1]Кафедры!$A$2:$D$587,3,0)</f>
        <v>ВТиП</v>
      </c>
      <c r="R380" s="2" t="str">
        <f>VLOOKUP(P380,[1]Кафедры!$A$2:$D$587,4,0)</f>
        <v>Логунова О.С.</v>
      </c>
      <c r="S380" s="15" t="s">
        <v>38</v>
      </c>
      <c r="T380" s="2"/>
      <c r="U380" s="16" t="s">
        <v>39</v>
      </c>
      <c r="V380" s="17">
        <v>45170</v>
      </c>
      <c r="W380" s="2" t="s">
        <v>40</v>
      </c>
      <c r="X380" s="17">
        <f t="shared" si="34"/>
        <v>46630</v>
      </c>
      <c r="Y380" s="2" t="str">
        <f>IFERROR(IF(B380="ФГОС ВО",VLOOKUP(E380,'[1]Науч.спец-ФГОС-кафедра'!$G$3:$H$52,2,0),VLOOKUP(F380,'[1]Науч.спец-ФГОС-кафедра'!$A$3:$H$52,8,0)),"")</f>
        <v/>
      </c>
      <c r="Z380" s="22">
        <v>27</v>
      </c>
      <c r="AA380" s="15" t="str">
        <f>IF(B380="ФГОС 3++",VLOOKUP(F380,'[1]Справочник ФГОС ВО'!$C$2:$K$126,9,0),"")</f>
        <v>Алгоритмы</v>
      </c>
      <c r="AB380" s="20" t="s">
        <v>74</v>
      </c>
      <c r="AC380" s="6" t="str">
        <f>IF(AND(G380="асп",B380="ФГОС ВО"),VLOOKUP(K380,'[1]Науч.спец-ФГОС-кафедра'!$F$2:$S$52,14,0),"")</f>
        <v/>
      </c>
      <c r="AD380" s="14">
        <f t="shared" si="35"/>
        <v>2027</v>
      </c>
      <c r="AE380" s="14" t="s">
        <v>78</v>
      </c>
      <c r="AF380" s="14" t="s">
        <v>78</v>
      </c>
    </row>
    <row r="381" spans="1:32" ht="24.75" customHeight="1">
      <c r="A381" s="5" t="str">
        <f t="shared" si="30"/>
        <v>09.00.00</v>
      </c>
      <c r="B381" s="6" t="s">
        <v>32</v>
      </c>
      <c r="C381" s="7" t="str">
        <f t="shared" si="31"/>
        <v/>
      </c>
      <c r="D381" s="8" t="str">
        <f t="shared" si="32"/>
        <v/>
      </c>
      <c r="E381" s="9">
        <f>IFERROR(VLOOKUP(F381,'[1]ФГОС ВПО-ФГОС ВО'!$A$2:$C$111,3,0),IF(B381="ФГОС ВО",VLOOKUP([1]Группы!#REF!,'[1]Науч.спец-ФГОС-кафедра'!$F$3:$G$52,2,0),VLOOKUP(J381,'[1]Науч.спец-ФГОС-кафедра'!$B$3:$G$52,6,0)))</f>
        <v>230100</v>
      </c>
      <c r="F381" s="10" t="s">
        <v>70</v>
      </c>
      <c r="G381" s="11" t="s">
        <v>34</v>
      </c>
      <c r="H381" s="12" t="s">
        <v>769</v>
      </c>
      <c r="I381" s="12" t="s">
        <v>769</v>
      </c>
      <c r="J381" s="13" t="str">
        <f>IF(B381="ФГТ",VLOOKUP(F381,'[1]Науч.спец-ФГОС-кафедра'!$A$1:$B$52,2,0),VLOOKUP(F381,'[1]ФГОС ВПО-ФГОС ВО'!$A$2:$B$129,2,0))</f>
        <v>Информатика и вычислительная техника</v>
      </c>
      <c r="K381" s="13" t="s">
        <v>481</v>
      </c>
      <c r="L381" s="2">
        <v>2023</v>
      </c>
      <c r="M381" s="14">
        <f t="shared" ca="1" si="33"/>
        <v>2</v>
      </c>
      <c r="N381" s="2" t="str">
        <f>VLOOKUP(P381,[1]Кафедры!$A$2:$E$587,5,0)</f>
        <v>ИЭиАС</v>
      </c>
      <c r="O381" s="2" t="s">
        <v>77</v>
      </c>
      <c r="P381" s="2">
        <v>11</v>
      </c>
      <c r="Q381" s="2" t="str">
        <f>VLOOKUP(P381,[1]Кафедры!$A$2:$D$587,3,0)</f>
        <v>ВТиП</v>
      </c>
      <c r="R381" s="2" t="str">
        <f>VLOOKUP(P381,[1]Кафедры!$A$2:$D$587,4,0)</f>
        <v>Логунова О.С.</v>
      </c>
      <c r="S381" s="15" t="s">
        <v>38</v>
      </c>
      <c r="T381" s="2"/>
      <c r="U381" s="16" t="s">
        <v>39</v>
      </c>
      <c r="V381" s="17">
        <v>45170</v>
      </c>
      <c r="W381" s="2" t="s">
        <v>40</v>
      </c>
      <c r="X381" s="17">
        <f t="shared" si="34"/>
        <v>46630</v>
      </c>
      <c r="Y381" s="2" t="str">
        <f>IFERROR(IF(B381="ФГОС ВО",VLOOKUP(E381,'[1]Науч.спец-ФГОС-кафедра'!$G$3:$H$52,2,0),VLOOKUP(F381,'[1]Науч.спец-ФГОС-кафедра'!$A$3:$H$52,8,0)),"")</f>
        <v/>
      </c>
      <c r="Z381" s="22">
        <v>26</v>
      </c>
      <c r="AA381" s="15" t="str">
        <f>IF(B381="ФГОС 3++",VLOOKUP(F381,'[1]Справочник ФГОС ВО'!$C$2:$K$126,9,0),"")</f>
        <v>Алгоритмы</v>
      </c>
      <c r="AB381" s="20" t="s">
        <v>74</v>
      </c>
      <c r="AC381" s="6" t="str">
        <f>IF(AND(G381="асп",B381="ФГОС ВО"),VLOOKUP(K381,'[1]Науч.спец-ФГОС-кафедра'!$F$2:$S$52,14,0),"")</f>
        <v/>
      </c>
      <c r="AD381" s="14">
        <f t="shared" si="35"/>
        <v>2027</v>
      </c>
      <c r="AE381" s="14" t="s">
        <v>78</v>
      </c>
      <c r="AF381" s="14" t="s">
        <v>78</v>
      </c>
    </row>
    <row r="382" spans="1:32" ht="38.25">
      <c r="A382" s="5" t="str">
        <f t="shared" si="30"/>
        <v>09.00.00</v>
      </c>
      <c r="B382" s="6" t="s">
        <v>32</v>
      </c>
      <c r="C382" s="7" t="str">
        <f t="shared" si="31"/>
        <v/>
      </c>
      <c r="D382" s="8" t="str">
        <f t="shared" si="32"/>
        <v/>
      </c>
      <c r="E382" s="9" t="str">
        <f>IFERROR(VLOOKUP(F382,'[1]ФГОС ВПО-ФГОС ВО'!$A$2:$C$111,3,0),IF(B382="ФГОС ВО",VLOOKUP([1]Группы!#REF!,'[1]Науч.спец-ФГОС-кафедра'!$F$3:$G$52,2,0),VLOOKUP(J382,'[1]Науч.спец-ФГОС-кафедра'!$B$3:$G$52,6,0)))</f>
        <v>230700</v>
      </c>
      <c r="F382" s="10" t="s">
        <v>81</v>
      </c>
      <c r="G382" s="11" t="s">
        <v>34</v>
      </c>
      <c r="H382" s="56" t="s">
        <v>770</v>
      </c>
      <c r="I382" s="56" t="s">
        <v>770</v>
      </c>
      <c r="J382" s="13" t="str">
        <f>IF(B382="ФГТ",VLOOKUP(F382,'[1]Науч.спец-ФГОС-кафедра'!$A$1:$B$52,2,0),VLOOKUP(F382,'[1]ФГОС ВПО-ФГОС ВО'!$A$2:$B$129,2,0))</f>
        <v>Прикладная информатика</v>
      </c>
      <c r="K382" s="13" t="s">
        <v>483</v>
      </c>
      <c r="L382" s="2">
        <v>2023</v>
      </c>
      <c r="M382" s="14">
        <f t="shared" ca="1" si="33"/>
        <v>2</v>
      </c>
      <c r="N382" s="2" t="str">
        <f>VLOOKUP(P382,[1]Кафедры!$A$2:$E$587,5,0)</f>
        <v>ИЭиАС</v>
      </c>
      <c r="O382" s="2" t="s">
        <v>77</v>
      </c>
      <c r="P382" s="2">
        <v>6</v>
      </c>
      <c r="Q382" s="2" t="str">
        <f>VLOOKUP(P382,[1]Кафедры!$A$2:$D$587,3,0)</f>
        <v>БИиИТ</v>
      </c>
      <c r="R382" s="2" t="str">
        <f>VLOOKUP(P382,[1]Кафедры!$A$2:$D$587,4,0)</f>
        <v>Чусавитина Г.Н.</v>
      </c>
      <c r="S382" s="15" t="s">
        <v>38</v>
      </c>
      <c r="T382" s="2"/>
      <c r="U382" s="16" t="s">
        <v>39</v>
      </c>
      <c r="V382" s="17">
        <v>45170</v>
      </c>
      <c r="W382" s="2" t="s">
        <v>40</v>
      </c>
      <c r="X382" s="17">
        <f t="shared" si="34"/>
        <v>46630</v>
      </c>
      <c r="Y382" s="2" t="str">
        <f>IFERROR(IF(B382="ФГОС ВО",VLOOKUP(E382,'[1]Науч.спец-ФГОС-кафедра'!$G$3:$H$52,2,0),VLOOKUP(F382,'[1]Науч.спец-ФГОС-кафедра'!$A$3:$H$52,8,0)),"")</f>
        <v/>
      </c>
      <c r="Z382" s="22">
        <v>29</v>
      </c>
      <c r="AA382" s="15" t="str">
        <f>IF(B382="ФГОС 3++",VLOOKUP(F382,'[1]Справочник ФГОС ВО'!$C$2:$K$126,9,0),"")</f>
        <v>Алгоритмы</v>
      </c>
      <c r="AB382" s="20" t="s">
        <v>74</v>
      </c>
      <c r="AC382" s="6" t="str">
        <f>IF(AND(G382="асп",B382="ФГОС ВО"),VLOOKUP(K382,'[1]Науч.спец-ФГОС-кафедра'!$F$2:$S$52,14,0),"")</f>
        <v/>
      </c>
      <c r="AD382" s="14">
        <f t="shared" si="35"/>
        <v>2027</v>
      </c>
      <c r="AE382" s="14" t="s">
        <v>78</v>
      </c>
      <c r="AF382" s="14" t="s">
        <v>78</v>
      </c>
    </row>
    <row r="383" spans="1:32" ht="51">
      <c r="A383" s="5" t="str">
        <f t="shared" si="30"/>
        <v>09.00.00</v>
      </c>
      <c r="B383" s="6" t="s">
        <v>32</v>
      </c>
      <c r="C383" s="7" t="str">
        <f t="shared" si="31"/>
        <v/>
      </c>
      <c r="D383" s="8" t="str">
        <f t="shared" si="32"/>
        <v/>
      </c>
      <c r="E383" s="9" t="str">
        <f>IFERROR(VLOOKUP(F383,'[1]ФГОС ВПО-ФГОС ВО'!$A$2:$C$111,3,0),IF(B383="ФГОС ВО",VLOOKUP([1]Группы!#REF!,'[1]Науч.спец-ФГОС-кафедра'!$F$3:$G$52,2,0),VLOOKUP(J383,'[1]Науч.спец-ФГОС-кафедра'!$B$3:$G$52,6,0)))</f>
        <v>230700</v>
      </c>
      <c r="F383" s="10" t="s">
        <v>81</v>
      </c>
      <c r="G383" s="11" t="s">
        <v>34</v>
      </c>
      <c r="H383" s="56" t="s">
        <v>771</v>
      </c>
      <c r="I383" s="56" t="s">
        <v>771</v>
      </c>
      <c r="J383" s="13" t="str">
        <f>IF(B383="ФГТ",VLOOKUP(F383,'[1]Науч.спец-ФГОС-кафедра'!$A$1:$B$52,2,0),VLOOKUP(F383,'[1]ФГОС ВПО-ФГОС ВО'!$A$2:$B$129,2,0))</f>
        <v>Прикладная информатика</v>
      </c>
      <c r="K383" s="13" t="s">
        <v>485</v>
      </c>
      <c r="L383" s="2">
        <v>2023</v>
      </c>
      <c r="M383" s="14">
        <f t="shared" ca="1" si="33"/>
        <v>2</v>
      </c>
      <c r="N383" s="2" t="str">
        <f>VLOOKUP(P383,[1]Кафедры!$A$2:$E$587,5,0)</f>
        <v>ИЭиАС</v>
      </c>
      <c r="O383" s="2" t="s">
        <v>77</v>
      </c>
      <c r="P383" s="2">
        <v>6</v>
      </c>
      <c r="Q383" s="2" t="str">
        <f>VLOOKUP(P383,[1]Кафедры!$A$2:$D$587,3,0)</f>
        <v>БИиИТ</v>
      </c>
      <c r="R383" s="2" t="str">
        <f>VLOOKUP(P383,[1]Кафедры!$A$2:$D$587,4,0)</f>
        <v>Чусавитина Г.Н.</v>
      </c>
      <c r="S383" s="15" t="s">
        <v>38</v>
      </c>
      <c r="T383" s="2"/>
      <c r="U383" s="16" t="s">
        <v>39</v>
      </c>
      <c r="V383" s="17">
        <v>45170</v>
      </c>
      <c r="W383" s="2" t="s">
        <v>40</v>
      </c>
      <c r="X383" s="17">
        <f t="shared" si="34"/>
        <v>46630</v>
      </c>
      <c r="Y383" s="2" t="str">
        <f>IFERROR(IF(B383="ФГОС ВО",VLOOKUP(E383,'[1]Науч.спец-ФГОС-кафедра'!$G$3:$H$52,2,0),VLOOKUP(F383,'[1]Науч.спец-ФГОС-кафедра'!$A$3:$H$52,8,0)),"")</f>
        <v/>
      </c>
      <c r="Z383" s="22">
        <v>25</v>
      </c>
      <c r="AA383" s="15" t="str">
        <f>IF(B383="ФГОС 3++",VLOOKUP(F383,'[1]Справочник ФГОС ВО'!$C$2:$K$126,9,0),"")</f>
        <v>Алгоритмы</v>
      </c>
      <c r="AB383" s="20" t="s">
        <v>74</v>
      </c>
      <c r="AC383" s="6" t="str">
        <f>IF(AND(G383="асп",B383="ФГОС ВО"),VLOOKUP(K383,'[1]Науч.спец-ФГОС-кафедра'!$F$2:$S$52,14,0),"")</f>
        <v/>
      </c>
      <c r="AD383" s="14">
        <f t="shared" si="35"/>
        <v>2027</v>
      </c>
      <c r="AE383" s="14" t="s">
        <v>78</v>
      </c>
      <c r="AF383" s="14" t="s">
        <v>78</v>
      </c>
    </row>
    <row r="384" spans="1:32" ht="30">
      <c r="A384" s="5" t="str">
        <f t="shared" si="30"/>
        <v>11.00.00</v>
      </c>
      <c r="B384" s="6" t="s">
        <v>32</v>
      </c>
      <c r="C384" s="7" t="str">
        <f t="shared" si="31"/>
        <v/>
      </c>
      <c r="D384" s="8" t="str">
        <f t="shared" si="32"/>
        <v/>
      </c>
      <c r="E384" s="9">
        <f>IFERROR(VLOOKUP(F384,'[1]ФГОС ВПО-ФГОС ВО'!$A$2:$C$111,3,0),IF(B384="ФГОС ВО",VLOOKUP([1]Группы!#REF!,'[1]Науч.спец-ФГОС-кафедра'!$F$3:$G$52,2,0),VLOOKUP(J384,'[1]Науч.спец-ФГОС-кафедра'!$B$3:$G$52,6,0)))</f>
        <v>210100</v>
      </c>
      <c r="F384" s="10" t="s">
        <v>100</v>
      </c>
      <c r="G384" s="11" t="s">
        <v>34</v>
      </c>
      <c r="H384" s="56" t="s">
        <v>772</v>
      </c>
      <c r="I384" s="56" t="s">
        <v>772</v>
      </c>
      <c r="J384" s="13" t="str">
        <f>IF(B384="ФГТ",VLOOKUP(F384,'[1]Науч.спец-ФГОС-кафедра'!$A$1:$B$52,2,0),VLOOKUP(F384,'[1]ФГОС ВПО-ФГОС ВО'!$A$2:$B$129,2,0))</f>
        <v>Электроника и наноэлектроника</v>
      </c>
      <c r="K384" s="13" t="s">
        <v>103</v>
      </c>
      <c r="L384" s="2">
        <v>2023</v>
      </c>
      <c r="M384" s="14">
        <f t="shared" ca="1" si="33"/>
        <v>2</v>
      </c>
      <c r="N384" s="2" t="str">
        <f>VLOOKUP(P384,[1]Кафедры!$A$2:$E$587,5,0)</f>
        <v>ИЭиАС</v>
      </c>
      <c r="O384" s="2" t="s">
        <v>77</v>
      </c>
      <c r="P384" s="2">
        <v>70</v>
      </c>
      <c r="Q384" s="2" t="str">
        <f>VLOOKUP(P384,[1]Кафедры!$A$2:$D$587,3,0)</f>
        <v>ЭиМЭ</v>
      </c>
      <c r="R384" s="2" t="str">
        <f>VLOOKUP(P384,[1]Кафедры!$A$2:$D$587,4,0)</f>
        <v>Усатый Д.Ю.</v>
      </c>
      <c r="S384" s="15" t="s">
        <v>38</v>
      </c>
      <c r="T384" s="2" t="s">
        <v>105</v>
      </c>
      <c r="U384" s="16" t="s">
        <v>39</v>
      </c>
      <c r="V384" s="17">
        <v>45170</v>
      </c>
      <c r="W384" s="2" t="s">
        <v>40</v>
      </c>
      <c r="X384" s="17">
        <f t="shared" si="34"/>
        <v>46630</v>
      </c>
      <c r="Y384" s="2" t="str">
        <f>IFERROR(IF(B384="ФГОС ВО",VLOOKUP(E384,'[1]Науч.спец-ФГОС-кафедра'!$G$3:$H$52,2,0),VLOOKUP(F384,'[1]Науч.спец-ФГОС-кафедра'!$A$3:$H$52,8,0)),"")</f>
        <v/>
      </c>
      <c r="Z384" s="18">
        <v>25</v>
      </c>
      <c r="AA384" s="15" t="str">
        <f>IF(B384="ФГОС 3++",VLOOKUP(F384,'[1]Справочник ФГОС ВО'!$C$2:$K$126,9,0),"")</f>
        <v>Добавлена+алгоритмы</v>
      </c>
      <c r="AB384" s="20"/>
      <c r="AC384" s="6" t="str">
        <f>IF(AND(G384="асп",B384="ФГОС ВО"),VLOOKUP(K384,'[1]Науч.спец-ФГОС-кафедра'!$F$2:$S$52,14,0),"")</f>
        <v/>
      </c>
      <c r="AD384" s="14">
        <f t="shared" si="35"/>
        <v>2027</v>
      </c>
      <c r="AE384" s="14" t="s">
        <v>78</v>
      </c>
      <c r="AF384" s="14" t="s">
        <v>78</v>
      </c>
    </row>
    <row r="385" spans="1:32" ht="30">
      <c r="A385" s="5" t="str">
        <f t="shared" si="30"/>
        <v>11.00.00</v>
      </c>
      <c r="B385" s="6" t="s">
        <v>32</v>
      </c>
      <c r="C385" s="7" t="str">
        <f t="shared" si="31"/>
        <v/>
      </c>
      <c r="D385" s="8" t="str">
        <f t="shared" si="32"/>
        <v/>
      </c>
      <c r="E385" s="9">
        <f>IFERROR(VLOOKUP(F385,'[1]ФГОС ВПО-ФГОС ВО'!$A$2:$C$111,3,0),IF(B385="ФГОС ВО",VLOOKUP([1]Группы!#REF!,'[1]Науч.спец-ФГОС-кафедра'!$F$3:$G$52,2,0),VLOOKUP(J385,'[1]Науч.спец-ФГОС-кафедра'!$B$3:$G$52,6,0)))</f>
        <v>210100</v>
      </c>
      <c r="F385" s="10" t="s">
        <v>100</v>
      </c>
      <c r="G385" s="11" t="s">
        <v>34</v>
      </c>
      <c r="H385" s="56" t="s">
        <v>773</v>
      </c>
      <c r="I385" s="56" t="s">
        <v>773</v>
      </c>
      <c r="J385" s="13" t="str">
        <f>IF(B385="ФГТ",VLOOKUP(F385,'[1]Науч.спец-ФГОС-кафедра'!$A$1:$B$52,2,0),VLOOKUP(F385,'[1]ФГОС ВПО-ФГОС ВО'!$A$2:$B$129,2,0))</f>
        <v>Электроника и наноэлектроника</v>
      </c>
      <c r="K385" s="13" t="s">
        <v>103</v>
      </c>
      <c r="L385" s="2">
        <v>2023</v>
      </c>
      <c r="M385" s="14">
        <f t="shared" ca="1" si="33"/>
        <v>2</v>
      </c>
      <c r="N385" s="2" t="str">
        <f>VLOOKUP(P385,[1]Кафедры!$A$2:$E$587,5,0)</f>
        <v>ИЭиАС</v>
      </c>
      <c r="O385" s="2" t="s">
        <v>55</v>
      </c>
      <c r="P385" s="2">
        <v>70</v>
      </c>
      <c r="Q385" s="2" t="str">
        <f>VLOOKUP(P385,[1]Кафедры!$A$2:$D$587,3,0)</f>
        <v>ЭиМЭ</v>
      </c>
      <c r="R385" s="2" t="str">
        <f>VLOOKUP(P385,[1]Кафедры!$A$2:$D$587,4,0)</f>
        <v>Усатый Д.Ю.</v>
      </c>
      <c r="S385" s="15" t="s">
        <v>73</v>
      </c>
      <c r="T385" s="2"/>
      <c r="U385" s="16" t="s">
        <v>39</v>
      </c>
      <c r="V385" s="17">
        <v>45200</v>
      </c>
      <c r="W385" s="2" t="s">
        <v>57</v>
      </c>
      <c r="X385" s="17">
        <f t="shared" si="34"/>
        <v>46996</v>
      </c>
      <c r="Y385" s="2" t="str">
        <f>IFERROR(IF(B385="ФГОС ВО",VLOOKUP(E385,'[1]Науч.спец-ФГОС-кафедра'!$G$3:$H$52,2,0),VLOOKUP(F385,'[1]Науч.спец-ФГОС-кафедра'!$A$3:$H$52,8,0)),"")</f>
        <v/>
      </c>
      <c r="Z385" s="18">
        <v>9</v>
      </c>
      <c r="AA385" s="15" t="str">
        <f>IF(B385="ФГОС 3++",VLOOKUP(F385,'[1]Справочник ФГОС ВО'!$C$2:$K$126,9,0),"")</f>
        <v>Добавлена+алгоритмы</v>
      </c>
      <c r="AB385" s="20"/>
      <c r="AC385" s="6" t="str">
        <f>IF(AND(G385="асп",B385="ФГОС ВО"),VLOOKUP(K385,'[1]Науч.спец-ФГОС-кафедра'!$F$2:$S$52,14,0),"")</f>
        <v/>
      </c>
      <c r="AD385" s="14">
        <f t="shared" si="35"/>
        <v>2028</v>
      </c>
      <c r="AE385" s="14" t="s">
        <v>78</v>
      </c>
      <c r="AF385" s="6"/>
    </row>
    <row r="386" spans="1:32" ht="26.45" customHeight="1">
      <c r="A386" s="5" t="str">
        <f t="shared" ref="A386:A449" si="36">IF(B386="ФГТ",MID(F386,1,3)&amp;".0",MID(F386,2,2)&amp;".00.00")</f>
        <v>11.00.00</v>
      </c>
      <c r="B386" s="6" t="s">
        <v>32</v>
      </c>
      <c r="C386" s="7" t="str">
        <f t="shared" ref="C386:C449" si="37">IF(L386=2021,"17.03.21",IF(L386=2020,"26.02.20",IF(L386=2019,"27.02.19",IF(L386=2018,"28.03.18",IF(L386=2017,"29.03.17","")))))</f>
        <v/>
      </c>
      <c r="D386" s="8" t="str">
        <f t="shared" ref="D386:D449" si="38">IF(L386=2021,5,IF(L386=2020,4,IF(L386=2019,2,IF(L386=2018,3,IF(L386=2017,3,"")))))</f>
        <v/>
      </c>
      <c r="E386" s="9">
        <f>IFERROR(VLOOKUP(F386,'[1]ФГОС ВПО-ФГОС ВО'!$A$2:$C$111,3,0),IF(B386="ФГОС ВО",VLOOKUP([1]Группы!#REF!,'[1]Науч.спец-ФГОС-кафедра'!$F$3:$G$52,2,0),VLOOKUP(J386,'[1]Науч.спец-ФГОС-кафедра'!$B$3:$G$52,6,0)))</f>
        <v>210100</v>
      </c>
      <c r="F386" s="10" t="s">
        <v>100</v>
      </c>
      <c r="G386" s="11" t="s">
        <v>34</v>
      </c>
      <c r="H386" s="12" t="s">
        <v>774</v>
      </c>
      <c r="I386" s="12" t="s">
        <v>774</v>
      </c>
      <c r="J386" s="13" t="str">
        <f>IF(B386="ФГТ",VLOOKUP(F386,'[1]Науч.спец-ФГОС-кафедра'!$A$1:$B$52,2,0),VLOOKUP(F386,'[1]ФГОС ВПО-ФГОС ВО'!$A$2:$B$129,2,0))</f>
        <v>Электроника и наноэлектроника</v>
      </c>
      <c r="K386" s="13" t="s">
        <v>107</v>
      </c>
      <c r="L386" s="2">
        <v>2023</v>
      </c>
      <c r="M386" s="14">
        <f t="shared" ref="M386:M449" ca="1" si="39">IF(MONTH(TODAY())&lt;=7,YEAR(TODAY())-L386,YEAR(TODAY())-L386+1)</f>
        <v>2</v>
      </c>
      <c r="N386" s="2" t="str">
        <f>VLOOKUP(P386,[1]Кафедры!$A$2:$E$587,5,0)</f>
        <v>ИЭиАС</v>
      </c>
      <c r="O386" s="2" t="s">
        <v>77</v>
      </c>
      <c r="P386" s="2">
        <v>70</v>
      </c>
      <c r="Q386" s="2" t="str">
        <f>VLOOKUP(P386,[1]Кафедры!$A$2:$D$587,3,0)</f>
        <v>ЭиМЭ</v>
      </c>
      <c r="R386" s="2" t="str">
        <f>VLOOKUP(P386,[1]Кафедры!$A$2:$D$587,4,0)</f>
        <v>Усатый Д.Ю.</v>
      </c>
      <c r="S386" s="15" t="s">
        <v>38</v>
      </c>
      <c r="T386" s="2" t="s">
        <v>105</v>
      </c>
      <c r="U386" s="16" t="s">
        <v>39</v>
      </c>
      <c r="V386" s="17">
        <v>45170</v>
      </c>
      <c r="W386" s="2" t="s">
        <v>40</v>
      </c>
      <c r="X386" s="17">
        <f t="shared" ref="X386:X449" si="40">EDATE(V386,LEFT(W386,1)*12+MID(W386,3,2))-1</f>
        <v>46630</v>
      </c>
      <c r="Y386" s="2" t="str">
        <f>IFERROR(IF(B386="ФГОС ВО",VLOOKUP(E386,'[1]Науч.спец-ФГОС-кафедра'!$G$3:$H$52,2,0),VLOOKUP(F386,'[1]Науч.спец-ФГОС-кафедра'!$A$3:$H$52,8,0)),"")</f>
        <v/>
      </c>
      <c r="Z386" s="18">
        <v>24</v>
      </c>
      <c r="AA386" s="15" t="str">
        <f>IF(B386="ФГОС 3++",VLOOKUP(F386,'[1]Справочник ФГОС ВО'!$C$2:$K$126,9,0),"")</f>
        <v>Добавлена+алгоритмы</v>
      </c>
      <c r="AB386" s="20"/>
      <c r="AC386" s="6" t="str">
        <f>IF(AND(G386="асп",B386="ФГОС ВО"),VLOOKUP(K386,'[1]Науч.спец-ФГОС-кафедра'!$F$2:$S$52,14,0),"")</f>
        <v/>
      </c>
      <c r="AD386" s="14">
        <f t="shared" ref="AD386:AD454" si="41">YEAR(X386)</f>
        <v>2027</v>
      </c>
      <c r="AE386" s="14" t="s">
        <v>78</v>
      </c>
      <c r="AF386" s="14" t="s">
        <v>78</v>
      </c>
    </row>
    <row r="387" spans="1:32" ht="39.6" customHeight="1">
      <c r="A387" s="5" t="str">
        <f t="shared" si="36"/>
        <v>12.00.00</v>
      </c>
      <c r="B387" s="6" t="s">
        <v>32</v>
      </c>
      <c r="C387" s="7" t="str">
        <f t="shared" si="37"/>
        <v/>
      </c>
      <c r="D387" s="8" t="str">
        <f t="shared" si="38"/>
        <v/>
      </c>
      <c r="E387" s="9">
        <f>IFERROR(VLOOKUP(F387,'[1]ФГОС ВПО-ФГОС ВО'!$A$2:$C$111,3,0),IF(B387="ФГОС ВО",VLOOKUP([1]Группы!#REF!,'[1]Науч.спец-ФГОС-кафедра'!$F$3:$G$52,2,0),VLOOKUP(J387,'[1]Науч.спец-ФГОС-кафедра'!$B$3:$G$52,6,0)))</f>
        <v>200100</v>
      </c>
      <c r="F387" s="10" t="s">
        <v>775</v>
      </c>
      <c r="G387" s="11" t="s">
        <v>34</v>
      </c>
      <c r="H387" s="12" t="s">
        <v>776</v>
      </c>
      <c r="I387" s="12" t="s">
        <v>776</v>
      </c>
      <c r="J387" s="13" t="str">
        <f>IF(B387="ФГТ",VLOOKUP(F387,'[1]Науч.спец-ФГОС-кафедра'!$A$1:$B$52,2,0),VLOOKUP(F387,'[1]ФГОС ВПО-ФГОС ВО'!$A$2:$B$129,2,0))</f>
        <v>Приборостроение</v>
      </c>
      <c r="K387" s="13" t="s">
        <v>777</v>
      </c>
      <c r="L387" s="2">
        <v>2023</v>
      </c>
      <c r="M387" s="14">
        <f t="shared" ca="1" si="39"/>
        <v>2</v>
      </c>
      <c r="N387" s="2" t="str">
        <f>VLOOKUP(P387,[1]Кафедры!$A$2:$E$587,5,0)</f>
        <v>ИЕиС</v>
      </c>
      <c r="O387" s="2" t="s">
        <v>37</v>
      </c>
      <c r="P387" s="2">
        <v>63</v>
      </c>
      <c r="Q387" s="2" t="str">
        <f>VLOOKUP(P387,[1]Кафедры!$A$2:$D$587,3,0)</f>
        <v>Физики</v>
      </c>
      <c r="R387" s="2" t="str">
        <f>VLOOKUP(P387,[1]Кафедры!$A$2:$D$587,4,0)</f>
        <v>Долгушин Д.М.</v>
      </c>
      <c r="S387" s="15" t="s">
        <v>38</v>
      </c>
      <c r="T387" s="2"/>
      <c r="U387" s="16" t="s">
        <v>39</v>
      </c>
      <c r="V387" s="17">
        <v>45170</v>
      </c>
      <c r="W387" s="2" t="s">
        <v>40</v>
      </c>
      <c r="X387" s="17">
        <f t="shared" si="40"/>
        <v>46630</v>
      </c>
      <c r="Y387" s="2" t="str">
        <f>IFERROR(IF(B387="ФГОС ВО",VLOOKUP(E387,'[1]Науч.спец-ФГОС-кафедра'!$G$3:$H$52,2,0),VLOOKUP(F387,'[1]Науч.спец-ФГОС-кафедра'!$A$3:$H$52,8,0)),"")</f>
        <v/>
      </c>
      <c r="Z387" s="18">
        <v>22</v>
      </c>
      <c r="AA387" s="15" t="str">
        <f>IF(B387="ФГОС 3++",VLOOKUP(F387,'[1]Справочник ФГОС ВО'!$C$2:$K$126,9,0),"")</f>
        <v>Актуализировано</v>
      </c>
      <c r="AB387" s="20"/>
      <c r="AC387" s="6" t="str">
        <f>IF(AND(G387="асп",B387="ФГОС ВО"),VLOOKUP(K387,'[1]Науч.спец-ФГОС-кафедра'!$F$2:$S$52,14,0),"")</f>
        <v/>
      </c>
      <c r="AD387" s="14">
        <f t="shared" si="41"/>
        <v>2027</v>
      </c>
      <c r="AE387" s="14" t="s">
        <v>78</v>
      </c>
      <c r="AF387" s="6"/>
    </row>
    <row r="388" spans="1:32" ht="13.9" customHeight="1">
      <c r="A388" s="5" t="str">
        <f t="shared" si="36"/>
        <v>13.00.00</v>
      </c>
      <c r="B388" s="6" t="s">
        <v>32</v>
      </c>
      <c r="C388" s="7" t="str">
        <f t="shared" si="37"/>
        <v/>
      </c>
      <c r="D388" s="8" t="str">
        <f t="shared" si="38"/>
        <v/>
      </c>
      <c r="E388" s="9">
        <f>IFERROR(VLOOKUP(F388,'[1]ФГОС ВПО-ФГОС ВО'!$A$2:$C$111,3,0),IF(B388="ФГОС ВО",VLOOKUP([1]Группы!#REF!,'[1]Науч.спец-ФГОС-кафедра'!$F$3:$G$52,2,0),VLOOKUP(J388,'[1]Науч.спец-ФГОС-кафедра'!$B$3:$G$52,6,0)))</f>
        <v>140100</v>
      </c>
      <c r="F388" s="10" t="s">
        <v>108</v>
      </c>
      <c r="G388" s="11" t="s">
        <v>34</v>
      </c>
      <c r="H388" s="12" t="s">
        <v>778</v>
      </c>
      <c r="I388" s="12" t="s">
        <v>778</v>
      </c>
      <c r="J388" s="13" t="str">
        <f>IF(B388="ФГТ",VLOOKUP(F388,'[1]Науч.спец-ФГОС-кафедра'!$A$1:$B$52,2,0),VLOOKUP(F388,'[1]ФГОС ВПО-ФГОС ВО'!$A$2:$B$129,2,0))</f>
        <v>Теплоэнергетика и теплотехника</v>
      </c>
      <c r="K388" s="28" t="s">
        <v>111</v>
      </c>
      <c r="L388" s="2">
        <v>2023</v>
      </c>
      <c r="M388" s="14">
        <f t="shared" ca="1" si="39"/>
        <v>2</v>
      </c>
      <c r="N388" s="2" t="str">
        <f>VLOOKUP(P388,[1]Кафедры!$A$2:$E$587,5,0)</f>
        <v>ИЭиАС</v>
      </c>
      <c r="O388" s="2" t="s">
        <v>77</v>
      </c>
      <c r="P388" s="2">
        <v>59</v>
      </c>
      <c r="Q388" s="2" t="str">
        <f>VLOOKUP(P388,[1]Кафедры!$A$2:$D$587,3,0)</f>
        <v>ТиЭС</v>
      </c>
      <c r="R388" s="2" t="str">
        <f>VLOOKUP(P388,[1]Кафедры!$A$2:$D$587,4,0)</f>
        <v>Нешпоренко Е.Г.</v>
      </c>
      <c r="S388" s="15" t="s">
        <v>38</v>
      </c>
      <c r="T388" s="2"/>
      <c r="U388" s="16" t="s">
        <v>39</v>
      </c>
      <c r="V388" s="17">
        <v>45170</v>
      </c>
      <c r="W388" s="2" t="s">
        <v>40</v>
      </c>
      <c r="X388" s="17">
        <f t="shared" si="40"/>
        <v>46630</v>
      </c>
      <c r="Y388" s="2" t="str">
        <f>IFERROR(IF(B388="ФГОС ВО",VLOOKUP(E388,'[1]Науч.спец-ФГОС-кафедра'!$G$3:$H$52,2,0),VLOOKUP(F388,'[1]Науч.спец-ФГОС-кафедра'!$A$3:$H$52,8,0)),"")</f>
        <v/>
      </c>
      <c r="Z388" s="18">
        <v>26</v>
      </c>
      <c r="AA388" s="15" t="str">
        <f>IF(B388="ФГОС 3++",VLOOKUP(F388,'[1]Справочник ФГОС ВО'!$C$2:$K$126,9,0),"")</f>
        <v>Добавлена+алгоритмы</v>
      </c>
      <c r="AB388" s="20"/>
      <c r="AC388" s="6" t="str">
        <f>IF(AND(G388="асп",B388="ФГОС ВО"),VLOOKUP(K388,'[1]Науч.спец-ФГОС-кафедра'!$F$2:$S$52,14,0),"")</f>
        <v/>
      </c>
      <c r="AD388" s="14">
        <f t="shared" si="41"/>
        <v>2027</v>
      </c>
      <c r="AE388" s="14" t="s">
        <v>78</v>
      </c>
      <c r="AF388" s="6"/>
    </row>
    <row r="389" spans="1:32" ht="13.9" customHeight="1">
      <c r="A389" s="5" t="str">
        <f t="shared" si="36"/>
        <v>13.00.00</v>
      </c>
      <c r="B389" s="6" t="s">
        <v>32</v>
      </c>
      <c r="C389" s="7" t="str">
        <f t="shared" si="37"/>
        <v/>
      </c>
      <c r="D389" s="8" t="str">
        <f t="shared" si="38"/>
        <v/>
      </c>
      <c r="E389" s="9">
        <f>IFERROR(VLOOKUP(F389,'[1]ФГОС ВПО-ФГОС ВО'!$A$2:$C$111,3,0),IF(B389="ФГОС ВО",VLOOKUP([1]Группы!#REF!,'[1]Науч.спец-ФГОС-кафедра'!$F$3:$G$52,2,0),VLOOKUP(J389,'[1]Науч.спец-ФГОС-кафедра'!$B$3:$G$52,6,0)))</f>
        <v>140100</v>
      </c>
      <c r="F389" s="10" t="s">
        <v>108</v>
      </c>
      <c r="G389" s="11" t="s">
        <v>34</v>
      </c>
      <c r="H389" s="12" t="s">
        <v>779</v>
      </c>
      <c r="I389" s="12" t="s">
        <v>779</v>
      </c>
      <c r="J389" s="13" t="str">
        <f>IF(B389="ФГТ",VLOOKUP(F389,'[1]Науч.спец-ФГОС-кафедра'!$A$1:$B$52,2,0),VLOOKUP(F389,'[1]ФГОС ВПО-ФГОС ВО'!$A$2:$B$129,2,0))</f>
        <v>Теплоэнергетика и теплотехника</v>
      </c>
      <c r="K389" s="28" t="s">
        <v>111</v>
      </c>
      <c r="L389" s="2">
        <v>2023</v>
      </c>
      <c r="M389" s="14">
        <f t="shared" ca="1" si="39"/>
        <v>2</v>
      </c>
      <c r="N389" s="2" t="str">
        <f>VLOOKUP(P389,[1]Кафедры!$A$2:$E$587,5,0)</f>
        <v>ИЭиАС</v>
      </c>
      <c r="O389" s="2" t="s">
        <v>55</v>
      </c>
      <c r="P389" s="2">
        <v>59</v>
      </c>
      <c r="Q389" s="2" t="str">
        <f>VLOOKUP(P389,[1]Кафедры!$A$2:$D$587,3,0)</f>
        <v>ТиЭС</v>
      </c>
      <c r="R389" s="2" t="str">
        <f>VLOOKUP(P389,[1]Кафедры!$A$2:$D$587,4,0)</f>
        <v>Нешпоренко Е.Г.</v>
      </c>
      <c r="S389" s="15" t="s">
        <v>73</v>
      </c>
      <c r="T389" s="2"/>
      <c r="U389" s="16" t="s">
        <v>39</v>
      </c>
      <c r="V389" s="17">
        <v>45200</v>
      </c>
      <c r="W389" s="2" t="s">
        <v>57</v>
      </c>
      <c r="X389" s="17">
        <f t="shared" si="40"/>
        <v>46996</v>
      </c>
      <c r="Y389" s="2" t="str">
        <f>IFERROR(IF(B389="ФГОС ВО",VLOOKUP(E389,'[1]Науч.спец-ФГОС-кафедра'!$G$3:$H$52,2,0),VLOOKUP(F389,'[1]Науч.спец-ФГОС-кафедра'!$A$3:$H$52,8,0)),"")</f>
        <v/>
      </c>
      <c r="Z389" s="18">
        <v>6</v>
      </c>
      <c r="AA389" s="15" t="str">
        <f>IF(B389="ФГОС 3++",VLOOKUP(F389,'[1]Справочник ФГОС ВО'!$C$2:$K$126,9,0),"")</f>
        <v>Добавлена+алгоритмы</v>
      </c>
      <c r="AB389" s="20"/>
      <c r="AC389" s="6" t="str">
        <f>IF(AND(G389="асп",B389="ФГОС ВО"),VLOOKUP(K389,'[1]Науч.спец-ФГОС-кафедра'!$F$2:$S$52,14,0),"")</f>
        <v/>
      </c>
      <c r="AD389" s="14">
        <f t="shared" si="41"/>
        <v>2028</v>
      </c>
      <c r="AE389" s="14" t="s">
        <v>78</v>
      </c>
      <c r="AF389" s="6"/>
    </row>
    <row r="390" spans="1:32" ht="13.9" customHeight="1">
      <c r="A390" s="5" t="str">
        <f t="shared" si="36"/>
        <v>13.00.00</v>
      </c>
      <c r="B390" s="6" t="s">
        <v>32</v>
      </c>
      <c r="C390" s="7" t="str">
        <f t="shared" si="37"/>
        <v/>
      </c>
      <c r="D390" s="8" t="str">
        <f t="shared" si="38"/>
        <v/>
      </c>
      <c r="E390" s="9" t="str">
        <f>IFERROR(VLOOKUP(F390,'[1]ФГОС ВПО-ФГОС ВО'!$A$2:$C$111,3,0),IF(B390="ФГОС ВО",VLOOKUP([1]Группы!#REF!,'[1]Науч.спец-ФГОС-кафедра'!$F$3:$G$52,2,0),VLOOKUP(J390,'[1]Науч.спец-ФГОС-кафедра'!$B$3:$G$52,6,0)))</f>
        <v>140400</v>
      </c>
      <c r="F390" s="6" t="s">
        <v>113</v>
      </c>
      <c r="G390" s="6" t="s">
        <v>34</v>
      </c>
      <c r="H390" s="32" t="s">
        <v>780</v>
      </c>
      <c r="I390" s="32" t="s">
        <v>780</v>
      </c>
      <c r="J390" s="13" t="str">
        <f>IF(B390="ФГТ",VLOOKUP(F390,'[1]Науч.спец-ФГОС-кафедра'!$A$1:$B$52,2,0),VLOOKUP(F390,'[1]ФГОС ВПО-ФГОС ВО'!$A$2:$B$129,2,0))</f>
        <v>Электроэнергетика и электротехника</v>
      </c>
      <c r="K390" s="53" t="s">
        <v>116</v>
      </c>
      <c r="L390" s="2">
        <v>2023</v>
      </c>
      <c r="M390" s="14">
        <f t="shared" ca="1" si="39"/>
        <v>2</v>
      </c>
      <c r="N390" s="2" t="str">
        <f>VLOOKUP(P390,[1]Кафедры!$A$2:$E$587,5,0)</f>
        <v>ИЭиАС</v>
      </c>
      <c r="O390" s="2" t="s">
        <v>77</v>
      </c>
      <c r="P390" s="14">
        <v>1</v>
      </c>
      <c r="Q390" s="2" t="str">
        <f>VLOOKUP(P390,[1]Кафедры!$A$2:$D$587,3,0)</f>
        <v>АЭПиМ</v>
      </c>
      <c r="R390" s="2" t="str">
        <f>VLOOKUP(P390,[1]Кафедры!$A$2:$D$587,4,0)</f>
        <v>Николаев А.А.</v>
      </c>
      <c r="S390" s="6" t="s">
        <v>38</v>
      </c>
      <c r="T390" s="6"/>
      <c r="U390" s="16" t="s">
        <v>39</v>
      </c>
      <c r="V390" s="17">
        <v>45170</v>
      </c>
      <c r="W390" s="2" t="s">
        <v>40</v>
      </c>
      <c r="X390" s="17">
        <f t="shared" si="40"/>
        <v>46630</v>
      </c>
      <c r="Y390" s="2" t="str">
        <f>IFERROR(IF(B390="ФГОС ВО",VLOOKUP(E390,'[1]Науч.спец-ФГОС-кафедра'!$G$3:$H$52,2,0),VLOOKUP(F390,'[1]Науч.спец-ФГОС-кафедра'!$A$3:$H$52,8,0)),"")</f>
        <v/>
      </c>
      <c r="Z390" s="18">
        <v>32</v>
      </c>
      <c r="AA390" s="15" t="str">
        <f>IF(B390="ФГОС 3++",VLOOKUP(F390,'[1]Справочник ФГОС ВО'!$C$2:$K$126,9,0),"")</f>
        <v>Добавлена+алгоритмы</v>
      </c>
      <c r="AB390" s="20"/>
      <c r="AC390" s="6" t="str">
        <f>IF(AND(G390="асп",B390="ФГОС ВО"),VLOOKUP(K390,'[1]Науч.спец-ФГОС-кафедра'!$F$2:$S$52,14,0),"")</f>
        <v/>
      </c>
      <c r="AD390" s="14">
        <f t="shared" si="41"/>
        <v>2027</v>
      </c>
      <c r="AE390" s="14" t="s">
        <v>78</v>
      </c>
      <c r="AF390" s="6"/>
    </row>
    <row r="391" spans="1:32" ht="26.45" customHeight="1">
      <c r="A391" s="5" t="str">
        <f t="shared" si="36"/>
        <v>13.00.00</v>
      </c>
      <c r="B391" s="6" t="s">
        <v>32</v>
      </c>
      <c r="C391" s="7" t="str">
        <f t="shared" si="37"/>
        <v/>
      </c>
      <c r="D391" s="8" t="str">
        <f t="shared" si="38"/>
        <v/>
      </c>
      <c r="E391" s="9" t="str">
        <f>IFERROR(VLOOKUP(F391,'[1]ФГОС ВПО-ФГОС ВО'!$A$2:$C$111,3,0),IF(B391="ФГОС ВО",VLOOKUP([1]Группы!#REF!,'[1]Науч.спец-ФГОС-кафедра'!$F$3:$G$52,2,0),VLOOKUP(J391,'[1]Науч.спец-ФГОС-кафедра'!$B$3:$G$52,6,0)))</f>
        <v>140400</v>
      </c>
      <c r="F391" s="6" t="s">
        <v>113</v>
      </c>
      <c r="G391" s="6" t="s">
        <v>34</v>
      </c>
      <c r="H391" s="11" t="s">
        <v>781</v>
      </c>
      <c r="I391" s="11" t="s">
        <v>781</v>
      </c>
      <c r="J391" s="13" t="str">
        <f>IF(B391="ФГТ",VLOOKUP(F391,'[1]Науч.спец-ФГОС-кафедра'!$A$1:$B$52,2,0),VLOOKUP(F391,'[1]ФГОС ВПО-ФГОС ВО'!$A$2:$B$129,2,0))</f>
        <v>Электроэнергетика и электротехника</v>
      </c>
      <c r="K391" s="53" t="s">
        <v>116</v>
      </c>
      <c r="L391" s="2">
        <v>2023</v>
      </c>
      <c r="M391" s="14">
        <f t="shared" ca="1" si="39"/>
        <v>2</v>
      </c>
      <c r="N391" s="2" t="str">
        <f>VLOOKUP(P391,[1]Кафедры!$A$2:$E$587,5,0)</f>
        <v>ИЭиАС</v>
      </c>
      <c r="O391" s="2" t="s">
        <v>55</v>
      </c>
      <c r="P391" s="14">
        <v>1</v>
      </c>
      <c r="Q391" s="2" t="str">
        <f>VLOOKUP(P391,[1]Кафедры!$A$2:$D$587,3,0)</f>
        <v>АЭПиМ</v>
      </c>
      <c r="R391" s="2" t="str">
        <f>VLOOKUP(P391,[1]Кафедры!$A$2:$D$587,4,0)</f>
        <v>Николаев А.А.</v>
      </c>
      <c r="S391" s="6" t="s">
        <v>73</v>
      </c>
      <c r="T391" s="6"/>
      <c r="U391" s="1" t="s">
        <v>39</v>
      </c>
      <c r="V391" s="17">
        <v>45200</v>
      </c>
      <c r="W391" s="2" t="s">
        <v>57</v>
      </c>
      <c r="X391" s="17">
        <f t="shared" si="40"/>
        <v>46996</v>
      </c>
      <c r="Y391" s="2" t="str">
        <f>IFERROR(IF(B391="ФГОС ВО",VLOOKUP(E391,'[1]Науч.спец-ФГОС-кафедра'!$G$3:$H$52,2,0),VLOOKUP(F391,'[1]Науч.спец-ФГОС-кафедра'!$A$3:$H$52,8,0)),"")</f>
        <v/>
      </c>
      <c r="Z391" s="18">
        <v>11</v>
      </c>
      <c r="AA391" s="15" t="str">
        <f>IF(B391="ФГОС 3++",VLOOKUP(F391,'[1]Справочник ФГОС ВО'!$C$2:$K$126,9,0),"")</f>
        <v>Добавлена+алгоритмы</v>
      </c>
      <c r="AB391" s="20"/>
      <c r="AC391" s="6" t="str">
        <f>IF(AND(G391="асп",B391="ФГОС ВО"),VLOOKUP(K391,'[1]Науч.спец-ФГОС-кафедра'!$F$2:$S$52,14,0),"")</f>
        <v/>
      </c>
      <c r="AD391" s="14">
        <f t="shared" si="41"/>
        <v>2028</v>
      </c>
      <c r="AE391" s="14" t="s">
        <v>78</v>
      </c>
      <c r="AF391" s="6"/>
    </row>
    <row r="392" spans="1:32" ht="26.45" customHeight="1">
      <c r="A392" s="5" t="str">
        <f t="shared" si="36"/>
        <v>13.00.00</v>
      </c>
      <c r="B392" s="6" t="s">
        <v>32</v>
      </c>
      <c r="C392" s="7" t="str">
        <f t="shared" si="37"/>
        <v/>
      </c>
      <c r="D392" s="8" t="str">
        <f t="shared" si="38"/>
        <v/>
      </c>
      <c r="E392" s="9" t="str">
        <f>IFERROR(VLOOKUP(F392,'[1]ФГОС ВПО-ФГОС ВО'!$A$2:$C$111,3,0),IF(B392="ФГОС ВО",VLOOKUP([1]Группы!#REF!,'[1]Науч.спец-ФГОС-кафедра'!$F$3:$G$52,2,0),VLOOKUP(J392,'[1]Науч.спец-ФГОС-кафедра'!$B$3:$G$52,6,0)))</f>
        <v>140400</v>
      </c>
      <c r="F392" s="6" t="s">
        <v>113</v>
      </c>
      <c r="G392" s="6" t="s">
        <v>34</v>
      </c>
      <c r="H392" s="32" t="s">
        <v>782</v>
      </c>
      <c r="I392" s="32" t="s">
        <v>782</v>
      </c>
      <c r="J392" s="13" t="str">
        <f>IF(B392="ФГТ",VLOOKUP(F392,'[1]Науч.спец-ФГОС-кафедра'!$A$1:$B$52,2,0),VLOOKUP(F392,'[1]ФГОС ВПО-ФГОС ВО'!$A$2:$B$129,2,0))</f>
        <v>Электроэнергетика и электротехника</v>
      </c>
      <c r="K392" s="53" t="s">
        <v>124</v>
      </c>
      <c r="L392" s="2">
        <v>2023</v>
      </c>
      <c r="M392" s="14">
        <f t="shared" ca="1" si="39"/>
        <v>2</v>
      </c>
      <c r="N392" s="2" t="str">
        <f>VLOOKUP(P392,[1]Кафедры!$A$2:$E$587,5,0)</f>
        <v>ИЭиАС</v>
      </c>
      <c r="O392" s="2" t="s">
        <v>55</v>
      </c>
      <c r="P392" s="14">
        <v>71</v>
      </c>
      <c r="Q392" s="2" t="str">
        <f>VLOOKUP(P392,[1]Кафедры!$A$2:$D$587,3,0)</f>
        <v>ЭПП</v>
      </c>
      <c r="R392" s="2" t="str">
        <f>VLOOKUP(P392,[1]Кафедры!$A$2:$D$587,4,0)</f>
        <v>Варганова А.В.</v>
      </c>
      <c r="S392" s="6" t="s">
        <v>73</v>
      </c>
      <c r="T392" s="6"/>
      <c r="U392" s="1" t="s">
        <v>39</v>
      </c>
      <c r="V392" s="17">
        <v>45200</v>
      </c>
      <c r="W392" s="2" t="s">
        <v>57</v>
      </c>
      <c r="X392" s="17">
        <f t="shared" si="40"/>
        <v>46996</v>
      </c>
      <c r="Y392" s="2" t="str">
        <f>IFERROR(IF(B392="ФГОС ВО",VLOOKUP(E392,'[1]Науч.спец-ФГОС-кафедра'!$G$3:$H$52,2,0),VLOOKUP(F392,'[1]Науч.спец-ФГОС-кафедра'!$A$3:$H$52,8,0)),"")</f>
        <v/>
      </c>
      <c r="Z392" s="18">
        <v>34</v>
      </c>
      <c r="AA392" s="15" t="str">
        <f>IF(B392="ФГОС 3++",VLOOKUP(F392,'[1]Справочник ФГОС ВО'!$C$2:$K$126,9,0),"")</f>
        <v>Добавлена+алгоритмы</v>
      </c>
      <c r="AB392" s="20"/>
      <c r="AC392" s="6" t="str">
        <f>IF(AND(G392="асп",B392="ФГОС ВО"),VLOOKUP(K392,'[1]Науч.спец-ФГОС-кафедра'!$F$2:$S$52,14,0),"")</f>
        <v/>
      </c>
      <c r="AD392" s="14">
        <f t="shared" si="41"/>
        <v>2028</v>
      </c>
      <c r="AE392" s="14" t="s">
        <v>78</v>
      </c>
      <c r="AF392" s="6"/>
    </row>
    <row r="393" spans="1:32" ht="25.5" customHeight="1">
      <c r="A393" s="5" t="str">
        <f t="shared" si="36"/>
        <v>13.00.00</v>
      </c>
      <c r="B393" s="6" t="s">
        <v>32</v>
      </c>
      <c r="C393" s="7" t="str">
        <f t="shared" si="37"/>
        <v/>
      </c>
      <c r="D393" s="8" t="str">
        <f t="shared" si="38"/>
        <v/>
      </c>
      <c r="E393" s="9" t="str">
        <f>IFERROR(VLOOKUP(F393,'[1]ФГОС ВПО-ФГОС ВО'!$A$2:$C$111,3,0),IF(B393="ФГОС ВО",VLOOKUP([1]Группы!#REF!,'[1]Науч.спец-ФГОС-кафедра'!$F$3:$G$52,2,0),VLOOKUP(J393,'[1]Науч.спец-ФГОС-кафедра'!$B$3:$G$52,6,0)))</f>
        <v>140400</v>
      </c>
      <c r="F393" s="6" t="s">
        <v>113</v>
      </c>
      <c r="G393" s="6" t="s">
        <v>34</v>
      </c>
      <c r="H393" s="32" t="s">
        <v>783</v>
      </c>
      <c r="I393" s="32" t="s">
        <v>783</v>
      </c>
      <c r="J393" s="13" t="str">
        <f>IF(B393="ФГТ",VLOOKUP(F393,'[1]Науч.спец-ФГОС-кафедра'!$A$1:$B$52,2,0),VLOOKUP(F393,'[1]ФГОС ВПО-ФГОС ВО'!$A$2:$B$129,2,0))</f>
        <v>Электроэнергетика и электротехника</v>
      </c>
      <c r="K393" s="53" t="s">
        <v>124</v>
      </c>
      <c r="L393" s="2">
        <v>2023</v>
      </c>
      <c r="M393" s="14">
        <f t="shared" ca="1" si="39"/>
        <v>2</v>
      </c>
      <c r="N393" s="2" t="str">
        <f>VLOOKUP(P393,[1]Кафедры!$A$2:$E$587,5,0)</f>
        <v>ИЭиАС</v>
      </c>
      <c r="O393" s="2" t="s">
        <v>77</v>
      </c>
      <c r="P393" s="14">
        <v>71</v>
      </c>
      <c r="Q393" s="2" t="str">
        <f>VLOOKUP(P393,[1]Кафедры!$A$2:$D$587,3,0)</f>
        <v>ЭПП</v>
      </c>
      <c r="R393" s="2" t="str">
        <f>VLOOKUP(P393,[1]Кафедры!$A$2:$D$587,4,0)</f>
        <v>Варганова А.В.</v>
      </c>
      <c r="S393" s="6" t="s">
        <v>38</v>
      </c>
      <c r="T393" s="2" t="s">
        <v>475</v>
      </c>
      <c r="U393" s="1"/>
      <c r="V393" s="17">
        <v>45170</v>
      </c>
      <c r="W393" s="2" t="s">
        <v>40</v>
      </c>
      <c r="X393" s="17">
        <f t="shared" si="40"/>
        <v>46630</v>
      </c>
      <c r="Y393" s="2" t="str">
        <f>IFERROR(IF(B393="ФГОС ВО",VLOOKUP(E393,'[1]Науч.спец-ФГОС-кафедра'!$G$3:$H$52,2,0),VLOOKUP(F393,'[1]Науч.спец-ФГОС-кафедра'!$A$3:$H$52,8,0)),"")</f>
        <v/>
      </c>
      <c r="Z393" s="18">
        <v>34</v>
      </c>
      <c r="AA393" s="15" t="str">
        <f>IF(B393="ФГОС 3++",VLOOKUP(F393,'[1]Справочник ФГОС ВО'!$C$2:$K$126,9,0),"")</f>
        <v>Добавлена+алгоритмы</v>
      </c>
      <c r="AB393" s="20" t="s">
        <v>74</v>
      </c>
      <c r="AC393" s="6" t="str">
        <f>IF(AND(G393="асп",B393="ФГОС ВО"),VLOOKUP(K393,'[1]Науч.спец-ФГОС-кафедра'!$F$2:$S$52,14,0),"")</f>
        <v/>
      </c>
      <c r="AD393" s="14">
        <f t="shared" si="41"/>
        <v>2027</v>
      </c>
      <c r="AE393" s="14" t="s">
        <v>78</v>
      </c>
      <c r="AF393" s="6"/>
    </row>
    <row r="394" spans="1:32" ht="26.45" customHeight="1">
      <c r="A394" s="5" t="str">
        <f t="shared" si="36"/>
        <v>13.00.00</v>
      </c>
      <c r="B394" s="6" t="s">
        <v>32</v>
      </c>
      <c r="C394" s="7" t="str">
        <f t="shared" si="37"/>
        <v/>
      </c>
      <c r="D394" s="8" t="str">
        <f t="shared" si="38"/>
        <v/>
      </c>
      <c r="E394" s="9" t="str">
        <f>IFERROR(VLOOKUP(F394,'[1]ФГОС ВПО-ФГОС ВО'!$A$2:$C$111,3,0),IF(B394="ФГОС ВО",VLOOKUP([1]Группы!#REF!,'[1]Науч.спец-ФГОС-кафедра'!$F$3:$G$52,2,0),VLOOKUP(J394,'[1]Науч.спец-ФГОС-кафедра'!$B$3:$G$52,6,0)))</f>
        <v>140400</v>
      </c>
      <c r="F394" s="6" t="s">
        <v>113</v>
      </c>
      <c r="G394" s="6" t="s">
        <v>34</v>
      </c>
      <c r="H394" s="6" t="s">
        <v>784</v>
      </c>
      <c r="I394" s="6" t="s">
        <v>784</v>
      </c>
      <c r="J394" s="13" t="str">
        <f>IF(B394="ФГТ",VLOOKUP(F394,'[1]Науч.спец-ФГОС-кафедра'!$A$1:$B$52,2,0),VLOOKUP(F394,'[1]ФГОС ВПО-ФГОС ВО'!$A$2:$B$129,2,0))</f>
        <v>Электроэнергетика и электротехника</v>
      </c>
      <c r="K394" s="54" t="s">
        <v>116</v>
      </c>
      <c r="L394" s="2">
        <v>2023</v>
      </c>
      <c r="M394" s="14">
        <f t="shared" ca="1" si="39"/>
        <v>2</v>
      </c>
      <c r="N394" s="2" t="str">
        <f>VLOOKUP(P394,[1]Кафедры!$A$2:$E$587,5,0)</f>
        <v>Филиал</v>
      </c>
      <c r="O394" s="2" t="s">
        <v>119</v>
      </c>
      <c r="P394" s="14">
        <v>73</v>
      </c>
      <c r="Q394" s="2" t="str">
        <f>VLOOKUP(P394,[1]Кафедры!$A$2:$D$587,3,0)</f>
        <v>МиС</v>
      </c>
      <c r="R394" s="2" t="str">
        <f>VLOOKUP(P394,[1]Кафедры!$A$2:$D$587,4,0)</f>
        <v>Усанов М.Ю.</v>
      </c>
      <c r="S394" s="6" t="s">
        <v>73</v>
      </c>
      <c r="T394" s="6"/>
      <c r="U394" s="1" t="s">
        <v>39</v>
      </c>
      <c r="V394" s="17">
        <v>45200</v>
      </c>
      <c r="W394" s="2" t="s">
        <v>57</v>
      </c>
      <c r="X394" s="17">
        <f t="shared" si="40"/>
        <v>46996</v>
      </c>
      <c r="Y394" s="2" t="str">
        <f>IFERROR(IF(B394="ФГОС ВО",VLOOKUP(E394,'[1]Науч.спец-ФГОС-кафедра'!$G$3:$H$52,2,0),VLOOKUP(F394,'[1]Науч.спец-ФГОС-кафедра'!$A$3:$H$52,8,0)),"")</f>
        <v/>
      </c>
      <c r="Z394" s="18">
        <v>15</v>
      </c>
      <c r="AA394" s="15" t="str">
        <f>IF(B394="ФГОС 3++",VLOOKUP(F394,'[1]Справочник ФГОС ВО'!$C$2:$K$126,9,0),"")</f>
        <v>Добавлена+алгоритмы</v>
      </c>
      <c r="AB394" s="20"/>
      <c r="AC394" s="6" t="str">
        <f>IF(AND(G394="асп",B394="ФГОС ВО"),VLOOKUP(K394,'[1]Науч.спец-ФГОС-кафедра'!$F$2:$S$52,14,0),"")</f>
        <v/>
      </c>
      <c r="AD394" s="14">
        <f t="shared" si="41"/>
        <v>2028</v>
      </c>
      <c r="AE394" s="14" t="s">
        <v>78</v>
      </c>
      <c r="AF394" s="6"/>
    </row>
    <row r="395" spans="1:32" ht="13.9" customHeight="1">
      <c r="A395" s="5" t="str">
        <f t="shared" si="36"/>
        <v>13.00.00</v>
      </c>
      <c r="B395" s="6" t="s">
        <v>32</v>
      </c>
      <c r="C395" s="7" t="str">
        <f t="shared" si="37"/>
        <v/>
      </c>
      <c r="D395" s="8" t="str">
        <f t="shared" si="38"/>
        <v/>
      </c>
      <c r="E395" s="9" t="str">
        <f>IFERROR(VLOOKUP(F395,'[1]ФГОС ВПО-ФГОС ВО'!$A$2:$C$111,3,0),IF(B395="ФГОС ВО",VLOOKUP([1]Группы!#REF!,'[1]Науч.спец-ФГОС-кафедра'!$F$3:$G$52,2,0),VLOOKUP(J395,'[1]Науч.спец-ФГОС-кафедра'!$B$3:$G$52,6,0)))</f>
        <v>140400</v>
      </c>
      <c r="F395" s="6" t="s">
        <v>113</v>
      </c>
      <c r="G395" s="6" t="s">
        <v>34</v>
      </c>
      <c r="H395" s="32" t="s">
        <v>785</v>
      </c>
      <c r="I395" s="32" t="s">
        <v>785</v>
      </c>
      <c r="J395" s="13" t="str">
        <f>IF(B395="ФГТ",VLOOKUP(F395,'[1]Науч.спец-ФГОС-кафедра'!$A$1:$B$52,2,0),VLOOKUP(F395,'[1]ФГОС ВПО-ФГОС ВО'!$A$2:$B$129,2,0))</f>
        <v>Электроэнергетика и электротехника</v>
      </c>
      <c r="K395" s="53" t="s">
        <v>116</v>
      </c>
      <c r="L395" s="2">
        <v>2023</v>
      </c>
      <c r="M395" s="14">
        <f t="shared" ca="1" si="39"/>
        <v>2</v>
      </c>
      <c r="N395" s="2" t="str">
        <f>VLOOKUP(P395,[1]Кафедры!$A$2:$E$587,5,0)</f>
        <v>Филиал</v>
      </c>
      <c r="O395" s="2" t="s">
        <v>119</v>
      </c>
      <c r="P395" s="14">
        <v>73</v>
      </c>
      <c r="Q395" s="2" t="str">
        <f>VLOOKUP(P395,[1]Кафедры!$A$2:$D$587,3,0)</f>
        <v>МиС</v>
      </c>
      <c r="R395" s="2" t="str">
        <f>VLOOKUP(P395,[1]Кафедры!$A$2:$D$587,4,0)</f>
        <v>Усанов М.Ю.</v>
      </c>
      <c r="S395" s="6" t="s">
        <v>38</v>
      </c>
      <c r="T395" s="6"/>
      <c r="U395" s="16" t="s">
        <v>39</v>
      </c>
      <c r="V395" s="17">
        <v>45170</v>
      </c>
      <c r="W395" s="2" t="s">
        <v>40</v>
      </c>
      <c r="X395" s="17">
        <f t="shared" si="40"/>
        <v>46630</v>
      </c>
      <c r="Y395" s="2" t="str">
        <f>IFERROR(IF(B395="ФГОС ВО",VLOOKUP(E395,'[1]Науч.спец-ФГОС-кафедра'!$G$3:$H$52,2,0),VLOOKUP(F395,'[1]Науч.спец-ФГОС-кафедра'!$A$3:$H$52,8,0)),"")</f>
        <v/>
      </c>
      <c r="Z395" s="18">
        <v>23</v>
      </c>
      <c r="AA395" s="15" t="str">
        <f>IF(B395="ФГОС 3++",VLOOKUP(F395,'[1]Справочник ФГОС ВО'!$C$2:$K$126,9,0),"")</f>
        <v>Добавлена+алгоритмы</v>
      </c>
      <c r="AB395" s="20"/>
      <c r="AC395" s="6" t="str">
        <f>IF(AND(G395="асп",B395="ФГОС ВО"),VLOOKUP(K395,'[1]Науч.спец-ФГОС-кафедра'!$F$2:$S$52,14,0),"")</f>
        <v/>
      </c>
      <c r="AD395" s="14">
        <f t="shared" si="41"/>
        <v>2027</v>
      </c>
      <c r="AE395" s="14" t="s">
        <v>78</v>
      </c>
      <c r="AF395" s="6"/>
    </row>
    <row r="396" spans="1:32" ht="25.5" customHeight="1">
      <c r="A396" s="5" t="str">
        <f t="shared" si="36"/>
        <v>15.00.00</v>
      </c>
      <c r="B396" s="6" t="s">
        <v>32</v>
      </c>
      <c r="C396" s="7" t="str">
        <f t="shared" si="37"/>
        <v/>
      </c>
      <c r="D396" s="8" t="str">
        <f t="shared" si="38"/>
        <v/>
      </c>
      <c r="E396" s="9">
        <f>IFERROR(VLOOKUP(F396,'[1]ФГОС ВПО-ФГОС ВО'!$A$2:$C$111,3,0),IF(B396="ФГОС ВО",VLOOKUP([1]Группы!#REF!,'[1]Науч.спец-ФГОС-кафедра'!$F$3:$G$52,2,0),VLOOKUP(J396,'[1]Науч.спец-ФГОС-кафедра'!$B$3:$G$52,6,0)))</f>
        <v>150700</v>
      </c>
      <c r="F396" s="6" t="s">
        <v>129</v>
      </c>
      <c r="G396" s="6" t="s">
        <v>34</v>
      </c>
      <c r="H396" s="6" t="s">
        <v>786</v>
      </c>
      <c r="I396" s="6" t="s">
        <v>786</v>
      </c>
      <c r="J396" s="13" t="str">
        <f>IF(B396="ФГТ",VLOOKUP(F396,'[1]Науч.спец-ФГОС-кафедра'!$A$1:$B$52,2,0),VLOOKUP(F396,'[1]ФГОС ВПО-ФГОС ВО'!$A$2:$B$129,2,0))</f>
        <v>Машиностроение</v>
      </c>
      <c r="K396" s="53" t="s">
        <v>133</v>
      </c>
      <c r="L396" s="2">
        <v>2023</v>
      </c>
      <c r="M396" s="14">
        <f t="shared" ca="1" si="39"/>
        <v>2</v>
      </c>
      <c r="N396" s="2" t="str">
        <f>VLOOKUP(P396,[1]Кафедры!$A$2:$E$587,5,0)</f>
        <v>ИММиМ</v>
      </c>
      <c r="O396" s="2" t="s">
        <v>55</v>
      </c>
      <c r="P396" s="14">
        <v>27</v>
      </c>
      <c r="Q396" s="2" t="str">
        <f>VLOOKUP(P396,[1]Кафедры!$A$2:$D$587,3,0)</f>
        <v>МиТОДиМ</v>
      </c>
      <c r="R396" s="2" t="str">
        <f>VLOOKUP(P396,[1]Кафедры!$A$2:$D$587,4,0)</f>
        <v>Платов С.И.</v>
      </c>
      <c r="S396" s="6" t="s">
        <v>73</v>
      </c>
      <c r="T396" s="6"/>
      <c r="U396" s="1"/>
      <c r="V396" s="17">
        <v>45200</v>
      </c>
      <c r="W396" s="2" t="s">
        <v>57</v>
      </c>
      <c r="X396" s="17">
        <f t="shared" si="40"/>
        <v>46996</v>
      </c>
      <c r="Y396" s="2" t="str">
        <f>IFERROR(IF(B396="ФГОС ВО",VLOOKUP(E396,'[1]Науч.спец-ФГОС-кафедра'!$G$3:$H$52,2,0),VLOOKUP(F396,'[1]Науч.спец-ФГОС-кафедра'!$A$3:$H$52,8,0)),"")</f>
        <v/>
      </c>
      <c r="Z396" s="18">
        <v>34</v>
      </c>
      <c r="AA396" s="15" t="str">
        <f>IF(B396="ФГОС 3++",VLOOKUP(F396,'[1]Справочник ФГОС ВО'!$C$2:$K$126,9,0),"")</f>
        <v>Алгоритмы</v>
      </c>
      <c r="AB396" s="20"/>
      <c r="AC396" s="6" t="str">
        <f>IF(AND(G396="асп",B396="ФГОС ВО"),VLOOKUP(K396,'[1]Науч.спец-ФГОС-кафедра'!$F$2:$S$52,14,0),"")</f>
        <v/>
      </c>
      <c r="AD396" s="14">
        <f t="shared" si="41"/>
        <v>2028</v>
      </c>
      <c r="AE396" s="14" t="s">
        <v>78</v>
      </c>
      <c r="AF396" s="6"/>
    </row>
    <row r="397" spans="1:32" ht="25.5" customHeight="1">
      <c r="A397" s="5" t="str">
        <f t="shared" si="36"/>
        <v>15.00.00</v>
      </c>
      <c r="B397" s="6" t="s">
        <v>32</v>
      </c>
      <c r="C397" s="7" t="str">
        <f t="shared" si="37"/>
        <v/>
      </c>
      <c r="D397" s="8" t="str">
        <f t="shared" si="38"/>
        <v/>
      </c>
      <c r="E397" s="9">
        <f>IFERROR(VLOOKUP(F397,'[1]ФГОС ВПО-ФГОС ВО'!$A$2:$C$111,3,0),IF(B397="ФГОС ВО",VLOOKUP([1]Группы!#REF!,'[1]Науч.спец-ФГОС-кафедра'!$F$3:$G$52,2,0),VLOOKUP(J397,'[1]Науч.спец-ФГОС-кафедра'!$B$3:$G$52,6,0)))</f>
        <v>150700</v>
      </c>
      <c r="F397" s="6" t="s">
        <v>129</v>
      </c>
      <c r="G397" s="6" t="s">
        <v>34</v>
      </c>
      <c r="H397" s="6" t="s">
        <v>787</v>
      </c>
      <c r="I397" s="6" t="s">
        <v>787</v>
      </c>
      <c r="J397" s="13" t="str">
        <f>IF(B397="ФГТ",VLOOKUP(F397,'[1]Науч.спец-ФГОС-кафедра'!$A$1:$B$52,2,0),VLOOKUP(F397,'[1]ФГОС ВПО-ФГОС ВО'!$A$2:$B$129,2,0))</f>
        <v>Машиностроение</v>
      </c>
      <c r="K397" s="53" t="s">
        <v>788</v>
      </c>
      <c r="L397" s="2">
        <v>2023</v>
      </c>
      <c r="M397" s="14">
        <f t="shared" ca="1" si="39"/>
        <v>2</v>
      </c>
      <c r="N397" s="2" t="str">
        <f>VLOOKUP(P397,[1]Кафедры!$A$2:$E$587,5,0)</f>
        <v>ИММиМ</v>
      </c>
      <c r="O397" s="2" t="s">
        <v>55</v>
      </c>
      <c r="P397" s="14">
        <v>27</v>
      </c>
      <c r="Q397" s="2" t="str">
        <f>VLOOKUP(P397,[1]Кафедры!$A$2:$D$587,3,0)</f>
        <v>МиТОДиМ</v>
      </c>
      <c r="R397" s="2" t="str">
        <f>VLOOKUP(P397,[1]Кафедры!$A$2:$D$587,4,0)</f>
        <v>Платов С.И.</v>
      </c>
      <c r="S397" s="6" t="s">
        <v>73</v>
      </c>
      <c r="T397" s="6"/>
      <c r="U397" s="1"/>
      <c r="V397" s="17">
        <v>45200</v>
      </c>
      <c r="W397" s="2" t="s">
        <v>57</v>
      </c>
      <c r="X397" s="17">
        <f t="shared" si="40"/>
        <v>46996</v>
      </c>
      <c r="Y397" s="2" t="str">
        <f>IFERROR(IF(B397="ФГОС ВО",VLOOKUP(E397,'[1]Науч.спец-ФГОС-кафедра'!$G$3:$H$52,2,0),VLOOKUP(F397,'[1]Науч.спец-ФГОС-кафедра'!$A$3:$H$52,8,0)),"")</f>
        <v/>
      </c>
      <c r="Z397" s="18">
        <v>7</v>
      </c>
      <c r="AA397" s="15" t="str">
        <f>IF(B397="ФГОС 3++",VLOOKUP(F397,'[1]Справочник ФГОС ВО'!$C$2:$K$126,9,0),"")</f>
        <v>Алгоритмы</v>
      </c>
      <c r="AB397" s="20"/>
      <c r="AC397" s="6" t="str">
        <f>IF(AND(G397="асп",B397="ФГОС ВО"),VLOOKUP(K397,'[1]Науч.спец-ФГОС-кафедра'!$F$2:$S$52,14,0),"")</f>
        <v/>
      </c>
      <c r="AD397" s="14">
        <f t="shared" si="41"/>
        <v>2028</v>
      </c>
      <c r="AE397" s="14" t="s">
        <v>78</v>
      </c>
      <c r="AF397" s="6"/>
    </row>
    <row r="398" spans="1:32" ht="25.5" customHeight="1">
      <c r="A398" s="5" t="str">
        <f t="shared" si="36"/>
        <v>15.00.00</v>
      </c>
      <c r="B398" s="6" t="s">
        <v>32</v>
      </c>
      <c r="C398" s="7" t="str">
        <f t="shared" si="37"/>
        <v/>
      </c>
      <c r="D398" s="8" t="str">
        <f t="shared" si="38"/>
        <v/>
      </c>
      <c r="E398" s="9">
        <f>IFERROR(VLOOKUP(F398,'[1]ФГОС ВПО-ФГОС ВО'!$A$2:$C$111,3,0),IF(B398="ФГОС ВО",VLOOKUP([1]Группы!#REF!,'[1]Науч.спец-ФГОС-кафедра'!$F$3:$G$52,2,0),VLOOKUP(J398,'[1]Науч.спец-ФГОС-кафедра'!$B$3:$G$52,6,0)))</f>
        <v>150700</v>
      </c>
      <c r="F398" s="6" t="s">
        <v>129</v>
      </c>
      <c r="G398" s="6" t="s">
        <v>34</v>
      </c>
      <c r="H398" s="6" t="s">
        <v>789</v>
      </c>
      <c r="I398" s="6" t="s">
        <v>789</v>
      </c>
      <c r="J398" s="13" t="str">
        <f>IF(B398="ФГТ",VLOOKUP(F398,'[1]Науч.спец-ФГОС-кафедра'!$A$1:$B$52,2,0),VLOOKUP(F398,'[1]ФГОС ВПО-ФГОС ВО'!$A$2:$B$129,2,0))</f>
        <v>Машиностроение</v>
      </c>
      <c r="K398" s="53" t="s">
        <v>136</v>
      </c>
      <c r="L398" s="2">
        <v>2023</v>
      </c>
      <c r="M398" s="14">
        <f t="shared" ca="1" si="39"/>
        <v>2</v>
      </c>
      <c r="N398" s="2" t="str">
        <f>VLOOKUP(P398,[1]Кафедры!$A$2:$E$587,5,0)</f>
        <v>ИММиМ</v>
      </c>
      <c r="O398" s="2" t="s">
        <v>137</v>
      </c>
      <c r="P398" s="14">
        <v>27</v>
      </c>
      <c r="Q398" s="2" t="str">
        <f>VLOOKUP(P398,[1]Кафедры!$A$2:$D$587,3,0)</f>
        <v>МиТОДиМ</v>
      </c>
      <c r="R398" s="2" t="str">
        <f>VLOOKUP(P398,[1]Кафедры!$A$2:$D$587,4,0)</f>
        <v>Платов С.И.</v>
      </c>
      <c r="S398" s="6" t="s">
        <v>38</v>
      </c>
      <c r="T398" s="6"/>
      <c r="U398" s="1"/>
      <c r="V398" s="17">
        <v>45170</v>
      </c>
      <c r="W398" s="2" t="s">
        <v>40</v>
      </c>
      <c r="X398" s="17">
        <f t="shared" si="40"/>
        <v>46630</v>
      </c>
      <c r="Y398" s="2" t="str">
        <f>IFERROR(IF(B398="ФГОС ВО",VLOOKUP(E398,'[1]Науч.спец-ФГОС-кафедра'!$G$3:$H$52,2,0),VLOOKUP(F398,'[1]Науч.спец-ФГОС-кафедра'!$A$3:$H$52,8,0)),"")</f>
        <v/>
      </c>
      <c r="Z398" s="18">
        <v>24</v>
      </c>
      <c r="AA398" s="15" t="str">
        <f>IF(B398="ФГОС 3++",VLOOKUP(F398,'[1]Справочник ФГОС ВО'!$C$2:$K$126,9,0),"")</f>
        <v>Алгоритмы</v>
      </c>
      <c r="AB398" s="20"/>
      <c r="AC398" s="6" t="str">
        <f>IF(AND(G398="асп",B398="ФГОС ВО"),VLOOKUP(K398,'[1]Науч.спец-ФГОС-кафедра'!$F$2:$S$52,14,0),"")</f>
        <v/>
      </c>
      <c r="AD398" s="14">
        <f t="shared" si="41"/>
        <v>2027</v>
      </c>
      <c r="AE398" s="14" t="s">
        <v>78</v>
      </c>
      <c r="AF398" s="6"/>
    </row>
    <row r="399" spans="1:32" ht="25.5">
      <c r="A399" s="5" t="str">
        <f t="shared" si="36"/>
        <v>15.00.00</v>
      </c>
      <c r="B399" s="6" t="s">
        <v>32</v>
      </c>
      <c r="C399" s="7" t="str">
        <f t="shared" si="37"/>
        <v/>
      </c>
      <c r="D399" s="8" t="str">
        <f t="shared" si="38"/>
        <v/>
      </c>
      <c r="E399" s="9" t="str">
        <f>IFERROR(VLOOKUP(F399,'[1]ФГОС ВПО-ФГОС ВО'!$A$2:$C$111,3,0),IF(B399="ФГОС ВО",VLOOKUP([1]Группы!#REF!,'[1]Науч.спец-ФГОС-кафедра'!$F$3:$G$52,2,0),VLOOKUP(J399,'[1]Науч.спец-ФГОС-кафедра'!$B$3:$G$52,6,0)))</f>
        <v>151000</v>
      </c>
      <c r="F399" s="6" t="s">
        <v>138</v>
      </c>
      <c r="G399" s="6" t="s">
        <v>34</v>
      </c>
      <c r="H399" s="6" t="s">
        <v>790</v>
      </c>
      <c r="I399" s="6" t="s">
        <v>790</v>
      </c>
      <c r="J399" s="13" t="str">
        <f>IF(B399="ФГТ",VLOOKUP(F399,'[1]Науч.спец-ФГОС-кафедра'!$A$1:$B$52,2,0),VLOOKUP(F399,'[1]ФГОС ВПО-ФГОС ВО'!$A$2:$B$129,2,0))</f>
        <v>Технологические машины и оборудование</v>
      </c>
      <c r="K399" s="54" t="s">
        <v>140</v>
      </c>
      <c r="L399" s="2">
        <v>2023</v>
      </c>
      <c r="M399" s="14">
        <f t="shared" ca="1" si="39"/>
        <v>2</v>
      </c>
      <c r="N399" s="2" t="str">
        <f>VLOOKUP(P399,[1]Кафедры!$A$2:$E$587,5,0)</f>
        <v>ИММиМ</v>
      </c>
      <c r="O399" s="2" t="s">
        <v>137</v>
      </c>
      <c r="P399" s="14">
        <v>43</v>
      </c>
      <c r="Q399" s="2" t="str">
        <f>VLOOKUP(P399,[1]Кафедры!$A$2:$D$587,3,0)</f>
        <v>ПиЭММиО</v>
      </c>
      <c r="R399" s="2" t="str">
        <f>VLOOKUP(P399,[1]Кафедры!$A$2:$D$587,4,0)</f>
        <v>Корчунов А.Г.</v>
      </c>
      <c r="S399" s="6" t="s">
        <v>38</v>
      </c>
      <c r="T399" s="6"/>
      <c r="U399" s="1"/>
      <c r="V399" s="17">
        <v>45170</v>
      </c>
      <c r="W399" s="2" t="s">
        <v>40</v>
      </c>
      <c r="X399" s="17">
        <f t="shared" si="40"/>
        <v>46630</v>
      </c>
      <c r="Y399" s="2" t="str">
        <f>IFERROR(IF(B399="ФГОС ВО",VLOOKUP(E399,'[1]Науч.спец-ФГОС-кафедра'!$G$3:$H$52,2,0),VLOOKUP(F399,'[1]Науч.спец-ФГОС-кафедра'!$A$3:$H$52,8,0)),"")</f>
        <v/>
      </c>
      <c r="Z399" s="18">
        <v>29</v>
      </c>
      <c r="AA399" s="15" t="str">
        <f>IF(B399="ФГОС 3++",VLOOKUP(F399,'[1]Справочник ФГОС ВО'!$C$2:$K$126,9,0),"")</f>
        <v>Алгоритмы</v>
      </c>
      <c r="AB399" s="20"/>
      <c r="AC399" s="6" t="str">
        <f>IF(AND(G399="асп",B399="ФГОС ВО"),VLOOKUP(K399,'[1]Науч.спец-ФГОС-кафедра'!$F$2:$S$52,14,0),"")</f>
        <v/>
      </c>
      <c r="AD399" s="14">
        <f t="shared" si="41"/>
        <v>2027</v>
      </c>
      <c r="AE399" s="14" t="s">
        <v>78</v>
      </c>
      <c r="AF399" s="6"/>
    </row>
    <row r="400" spans="1:32" ht="38.25">
      <c r="A400" s="5" t="str">
        <f t="shared" si="36"/>
        <v>15.00.00</v>
      </c>
      <c r="B400" s="6" t="s">
        <v>32</v>
      </c>
      <c r="C400" s="7" t="str">
        <f t="shared" si="37"/>
        <v/>
      </c>
      <c r="D400" s="8" t="str">
        <f t="shared" si="38"/>
        <v/>
      </c>
      <c r="E400" s="9" t="str">
        <f>IFERROR(VLOOKUP(F400,'[1]ФГОС ВПО-ФГОС ВО'!$A$2:$C$111,3,0),IF(B400="ФГОС ВО",VLOOKUP([1]Группы!#REF!,'[1]Науч.спец-ФГОС-кафедра'!$F$3:$G$52,2,0),VLOOKUP(J400,'[1]Науч.спец-ФГОС-кафедра'!$B$3:$G$52,6,0)))</f>
        <v>151000</v>
      </c>
      <c r="F400" s="6" t="s">
        <v>138</v>
      </c>
      <c r="G400" s="6" t="s">
        <v>34</v>
      </c>
      <c r="H400" s="6" t="s">
        <v>791</v>
      </c>
      <c r="I400" s="6" t="s">
        <v>791</v>
      </c>
      <c r="J400" s="13" t="str">
        <f>IF(B400="ФГТ",VLOOKUP(F400,'[1]Науч.спец-ФГОС-кафедра'!$A$1:$B$52,2,0),VLOOKUP(F400,'[1]ФГОС ВПО-ФГОС ВО'!$A$2:$B$129,2,0))</f>
        <v>Технологические машины и оборудование</v>
      </c>
      <c r="K400" s="54" t="s">
        <v>792</v>
      </c>
      <c r="L400" s="2">
        <v>2023</v>
      </c>
      <c r="M400" s="14">
        <f t="shared" ca="1" si="39"/>
        <v>2</v>
      </c>
      <c r="N400" s="2" t="str">
        <f>VLOOKUP(P400,[1]Кафедры!$A$2:$E$587,5,0)</f>
        <v>ИММиМ</v>
      </c>
      <c r="O400" s="2" t="s">
        <v>137</v>
      </c>
      <c r="P400" s="14">
        <v>43</v>
      </c>
      <c r="Q400" s="2" t="str">
        <f>VLOOKUP(P400,[1]Кафедры!$A$2:$D$587,3,0)</f>
        <v>ПиЭММиО</v>
      </c>
      <c r="R400" s="2" t="str">
        <f>VLOOKUP(P400,[1]Кафедры!$A$2:$D$587,4,0)</f>
        <v>Корчунов А.Г.</v>
      </c>
      <c r="S400" s="6" t="s">
        <v>38</v>
      </c>
      <c r="T400" s="6"/>
      <c r="U400" s="1"/>
      <c r="V400" s="17">
        <v>45170</v>
      </c>
      <c r="W400" s="2" t="s">
        <v>40</v>
      </c>
      <c r="X400" s="17">
        <f t="shared" si="40"/>
        <v>46630</v>
      </c>
      <c r="Y400" s="2" t="str">
        <f>IFERROR(IF(B400="ФГОС ВО",VLOOKUP(E400,'[1]Науч.спец-ФГОС-кафедра'!$G$3:$H$52,2,0),VLOOKUP(F400,'[1]Науч.спец-ФГОС-кафедра'!$A$3:$H$52,8,0)),"")</f>
        <v/>
      </c>
      <c r="Z400" s="18">
        <v>10</v>
      </c>
      <c r="AA400" s="15" t="str">
        <f>IF(B400="ФГОС 3++",VLOOKUP(F400,'[1]Справочник ФГОС ВО'!$C$2:$K$126,9,0),"")</f>
        <v>Алгоритмы</v>
      </c>
      <c r="AB400" s="20"/>
      <c r="AC400" s="6" t="str">
        <f>IF(AND(G400="асп",B400="ФГОС ВО"),VLOOKUP(K400,'[1]Науч.спец-ФГОС-кафедра'!$F$2:$S$52,14,0),"")</f>
        <v/>
      </c>
      <c r="AD400" s="14">
        <f t="shared" si="41"/>
        <v>2027</v>
      </c>
      <c r="AE400" s="14" t="s">
        <v>78</v>
      </c>
      <c r="AF400" s="6"/>
    </row>
    <row r="401" spans="1:32" ht="26.45" customHeight="1">
      <c r="A401" s="5" t="str">
        <f t="shared" si="36"/>
        <v>15.00.00</v>
      </c>
      <c r="B401" s="6" t="s">
        <v>32</v>
      </c>
      <c r="C401" s="7" t="str">
        <f t="shared" si="37"/>
        <v/>
      </c>
      <c r="D401" s="8" t="str">
        <f t="shared" si="38"/>
        <v/>
      </c>
      <c r="E401" s="9">
        <f>IFERROR(VLOOKUP(F401,'[1]ФГОС ВПО-ФГОС ВО'!$A$2:$C$111,3,0),IF(B401="ФГОС ВО",VLOOKUP([1]Группы!#REF!,'[1]Науч.спец-ФГОС-кафедра'!$F$3:$G$52,2,0),VLOOKUP(J401,'[1]Науч.спец-ФГОС-кафедра'!$B$3:$G$52,6,0)))</f>
        <v>221000</v>
      </c>
      <c r="F401" s="6" t="s">
        <v>143</v>
      </c>
      <c r="G401" s="6" t="s">
        <v>34</v>
      </c>
      <c r="H401" s="6" t="s">
        <v>793</v>
      </c>
      <c r="I401" s="6" t="s">
        <v>793</v>
      </c>
      <c r="J401" s="13" t="str">
        <f>IF(B401="ФГТ",VLOOKUP(F401,'[1]Науч.спец-ФГОС-кафедра'!$A$1:$B$52,2,0),VLOOKUP(F401,'[1]ФГОС ВПО-ФГОС ВО'!$A$2:$B$129,2,0))</f>
        <v>Мехатроника и робототехника</v>
      </c>
      <c r="K401" s="54" t="s">
        <v>146</v>
      </c>
      <c r="L401" s="2">
        <v>2023</v>
      </c>
      <c r="M401" s="14">
        <f t="shared" ca="1" si="39"/>
        <v>2</v>
      </c>
      <c r="N401" s="2" t="str">
        <f>VLOOKUP(P401,[1]Кафедры!$A$2:$E$587,5,0)</f>
        <v>ИЭиАС</v>
      </c>
      <c r="O401" s="2" t="s">
        <v>77</v>
      </c>
      <c r="P401" s="14">
        <v>1</v>
      </c>
      <c r="Q401" s="2" t="str">
        <f>VLOOKUP(P401,[1]Кафедры!$A$2:$D$587,3,0)</f>
        <v>АЭПиМ</v>
      </c>
      <c r="R401" s="2" t="str">
        <f>VLOOKUP(P401,[1]Кафедры!$A$2:$D$587,4,0)</f>
        <v>Николаев А.А.</v>
      </c>
      <c r="S401" s="6" t="s">
        <v>38</v>
      </c>
      <c r="T401" s="6"/>
      <c r="U401" s="16" t="s">
        <v>39</v>
      </c>
      <c r="V401" s="17">
        <v>45170</v>
      </c>
      <c r="W401" s="2" t="s">
        <v>40</v>
      </c>
      <c r="X401" s="17">
        <f t="shared" si="40"/>
        <v>46630</v>
      </c>
      <c r="Y401" s="2" t="str">
        <f>IFERROR(IF(B401="ФГОС ВО",VLOOKUP(E401,'[1]Науч.спец-ФГОС-кафедра'!$G$3:$H$52,2,0),VLOOKUP(F401,'[1]Науч.спец-ФГОС-кафедра'!$A$3:$H$52,8,0)),"")</f>
        <v/>
      </c>
      <c r="Z401" s="18">
        <v>24</v>
      </c>
      <c r="AA401" s="15" t="str">
        <f>IF(B401="ФГОС 3++",VLOOKUP(F401,'[1]Справочник ФГОС ВО'!$C$2:$K$126,9,0),"")</f>
        <v>Добавлена+алгоритмы</v>
      </c>
      <c r="AB401" s="20"/>
      <c r="AC401" s="6" t="str">
        <f>IF(AND(G401="асп",B401="ФГОС ВО"),VLOOKUP(K401,'[1]Науч.спец-ФГОС-кафедра'!$F$2:$S$52,14,0),"")</f>
        <v/>
      </c>
      <c r="AD401" s="14">
        <f t="shared" si="41"/>
        <v>2027</v>
      </c>
      <c r="AE401" s="14" t="s">
        <v>78</v>
      </c>
      <c r="AF401" s="6"/>
    </row>
    <row r="402" spans="1:32" ht="26.45" customHeight="1">
      <c r="A402" s="5" t="str">
        <f t="shared" si="36"/>
        <v>15.00.00</v>
      </c>
      <c r="B402" s="6" t="s">
        <v>32</v>
      </c>
      <c r="C402" s="7" t="str">
        <f t="shared" si="37"/>
        <v/>
      </c>
      <c r="D402" s="8" t="str">
        <f t="shared" si="38"/>
        <v/>
      </c>
      <c r="E402" s="9">
        <f>IFERROR(VLOOKUP(F402,'[1]ФГОС ВПО-ФГОС ВО'!$A$2:$C$111,3,0),IF(B402="ФГОС ВО",VLOOKUP([1]Группы!#REF!,'[1]Науч.спец-ФГОС-кафедра'!$F$3:$G$52,2,0),VLOOKUP(J402,'[1]Науч.спец-ФГОС-кафедра'!$B$3:$G$52,6,0)))</f>
        <v>221000</v>
      </c>
      <c r="F402" s="6" t="s">
        <v>143</v>
      </c>
      <c r="G402" s="6" t="s">
        <v>34</v>
      </c>
      <c r="H402" s="6" t="s">
        <v>794</v>
      </c>
      <c r="I402" s="6" t="s">
        <v>794</v>
      </c>
      <c r="J402" s="13" t="str">
        <f>IF(B402="ФГТ",VLOOKUP(F402,'[1]Науч.спец-ФГОС-кафедра'!$A$1:$B$52,2,0),VLOOKUP(F402,'[1]ФГОС ВПО-ФГОС ВО'!$A$2:$B$129,2,0))</f>
        <v>Мехатроника и робототехника</v>
      </c>
      <c r="K402" s="54" t="s">
        <v>146</v>
      </c>
      <c r="L402" s="2">
        <v>2023</v>
      </c>
      <c r="M402" s="14">
        <f t="shared" ca="1" si="39"/>
        <v>2</v>
      </c>
      <c r="N402" s="2" t="str">
        <f>VLOOKUP(P402,[1]Кафедры!$A$2:$E$587,5,0)</f>
        <v>ИЭиАС</v>
      </c>
      <c r="O402" s="2" t="s">
        <v>55</v>
      </c>
      <c r="P402" s="14">
        <v>1</v>
      </c>
      <c r="Q402" s="2" t="str">
        <f>VLOOKUP(P402,[1]Кафедры!$A$2:$D$587,3,0)</f>
        <v>АЭПиМ</v>
      </c>
      <c r="R402" s="2" t="str">
        <f>VLOOKUP(P402,[1]Кафедры!$A$2:$D$587,4,0)</f>
        <v>Николаев А.А.</v>
      </c>
      <c r="S402" s="6" t="s">
        <v>73</v>
      </c>
      <c r="T402" s="6"/>
      <c r="U402" s="1" t="s">
        <v>39</v>
      </c>
      <c r="V402" s="17">
        <v>45200</v>
      </c>
      <c r="W402" s="2" t="s">
        <v>57</v>
      </c>
      <c r="X402" s="17">
        <f t="shared" si="40"/>
        <v>46996</v>
      </c>
      <c r="Y402" s="2" t="str">
        <f>IFERROR(IF(B402="ФГОС ВО",VLOOKUP(E402,'[1]Науч.спец-ФГОС-кафедра'!$G$3:$H$52,2,0),VLOOKUP(F402,'[1]Науч.спец-ФГОС-кафедра'!$A$3:$H$52,8,0)),"")</f>
        <v/>
      </c>
      <c r="Z402" s="18">
        <v>12</v>
      </c>
      <c r="AA402" s="15" t="str">
        <f>IF(B402="ФГОС 3++",VLOOKUP(F402,'[1]Справочник ФГОС ВО'!$C$2:$K$126,9,0),"")</f>
        <v>Добавлена+алгоритмы</v>
      </c>
      <c r="AB402" s="20"/>
      <c r="AC402" s="6" t="str">
        <f>IF(AND(G402="асп",B402="ФГОС ВО"),VLOOKUP(K402,'[1]Науч.спец-ФГОС-кафедра'!$F$2:$S$52,14,0),"")</f>
        <v/>
      </c>
      <c r="AD402" s="14">
        <f t="shared" si="41"/>
        <v>2028</v>
      </c>
      <c r="AE402" s="14" t="s">
        <v>78</v>
      </c>
      <c r="AF402" s="6"/>
    </row>
    <row r="403" spans="1:32" ht="38.25">
      <c r="A403" s="5" t="str">
        <f t="shared" si="36"/>
        <v>18.00.00</v>
      </c>
      <c r="B403" s="6" t="s">
        <v>32</v>
      </c>
      <c r="C403" s="7" t="str">
        <f t="shared" si="37"/>
        <v/>
      </c>
      <c r="D403" s="8" t="str">
        <f t="shared" si="38"/>
        <v/>
      </c>
      <c r="E403" s="9">
        <f>IFERROR(VLOOKUP(F403,'[1]ФГОС ВПО-ФГОС ВО'!$A$2:$C$111,3,0),IF(B403="ФГОС ВО",VLOOKUP([1]Группы!#REF!,'[1]Науч.спец-ФГОС-кафедра'!$F$3:$G$52,2,0),VLOOKUP(J403,'[1]Науч.спец-ФГОС-кафедра'!$B$3:$G$52,6,0)))</f>
        <v>240100</v>
      </c>
      <c r="F403" s="6" t="s">
        <v>158</v>
      </c>
      <c r="G403" s="6" t="s">
        <v>34</v>
      </c>
      <c r="H403" s="11" t="s">
        <v>795</v>
      </c>
      <c r="I403" s="11" t="s">
        <v>795</v>
      </c>
      <c r="J403" s="13" t="str">
        <f>IF(B403="ФГТ",VLOOKUP(F403,'[1]Науч.спец-ФГОС-кафедра'!$A$1:$B$52,2,0),VLOOKUP(F403,'[1]ФГОС ВПО-ФГОС ВО'!$A$2:$B$129,2,0))</f>
        <v>Химическая технология</v>
      </c>
      <c r="K403" s="53" t="s">
        <v>162</v>
      </c>
      <c r="L403" s="2">
        <v>2023</v>
      </c>
      <c r="M403" s="14">
        <f t="shared" ca="1" si="39"/>
        <v>2</v>
      </c>
      <c r="N403" s="2" t="str">
        <f>VLOOKUP(P403,[1]Кафедры!$A$2:$E$587,5,0)</f>
        <v>ИММиМ</v>
      </c>
      <c r="O403" s="2" t="s">
        <v>137</v>
      </c>
      <c r="P403" s="14">
        <v>64</v>
      </c>
      <c r="Q403" s="2" t="str">
        <f>VLOOKUP(P403,[1]Кафедры!$A$2:$D$587,3,0)</f>
        <v>МиХТ</v>
      </c>
      <c r="R403" s="2" t="str">
        <f>VLOOKUP(P403,[1]Кафедры!$A$2:$D$587,4,0)</f>
        <v>Харченко А.С.</v>
      </c>
      <c r="S403" s="6" t="s">
        <v>38</v>
      </c>
      <c r="T403" s="2" t="s">
        <v>475</v>
      </c>
      <c r="U403" s="1"/>
      <c r="V403" s="17">
        <v>45170</v>
      </c>
      <c r="W403" s="2" t="s">
        <v>40</v>
      </c>
      <c r="X403" s="17">
        <f t="shared" si="40"/>
        <v>46630</v>
      </c>
      <c r="Y403" s="2" t="str">
        <f>IFERROR(IF(B403="ФГОС ВО",VLOOKUP(E403,'[1]Науч.спец-ФГОС-кафедра'!$G$3:$H$52,2,0),VLOOKUP(F403,'[1]Науч.спец-ФГОС-кафедра'!$A$3:$H$52,8,0)),"")</f>
        <v/>
      </c>
      <c r="Z403" s="18">
        <v>22</v>
      </c>
      <c r="AA403" s="15" t="str">
        <f>IF(B403="ФГОС 3++",VLOOKUP(F403,'[1]Справочник ФГОС ВО'!$C$2:$K$126,9,0),"")</f>
        <v>Добавлена</v>
      </c>
      <c r="AB403" s="20" t="s">
        <v>74</v>
      </c>
      <c r="AC403" s="6" t="str">
        <f>IF(AND(G403="асп",B403="ФГОС ВО"),VLOOKUP(K403,'[1]Науч.спец-ФГОС-кафедра'!$F$2:$S$52,14,0),"")</f>
        <v/>
      </c>
      <c r="AD403" s="14">
        <f t="shared" si="41"/>
        <v>2027</v>
      </c>
      <c r="AE403" s="14" t="s">
        <v>78</v>
      </c>
      <c r="AF403" s="6"/>
    </row>
    <row r="404" spans="1:32" ht="38.25">
      <c r="A404" s="5" t="str">
        <f t="shared" si="36"/>
        <v>18.00.00</v>
      </c>
      <c r="B404" s="6" t="s">
        <v>32</v>
      </c>
      <c r="C404" s="7" t="str">
        <f t="shared" si="37"/>
        <v/>
      </c>
      <c r="D404" s="8" t="str">
        <f t="shared" si="38"/>
        <v/>
      </c>
      <c r="E404" s="9">
        <f>IFERROR(VLOOKUP(F404,'[1]ФГОС ВПО-ФГОС ВО'!$A$2:$C$111,3,0),IF(B404="ФГОС ВО",VLOOKUP([1]Группы!#REF!,'[1]Науч.спец-ФГОС-кафедра'!$F$3:$G$52,2,0),VLOOKUP(J404,'[1]Науч.спец-ФГОС-кафедра'!$B$3:$G$52,6,0)))</f>
        <v>240100</v>
      </c>
      <c r="F404" s="6" t="s">
        <v>158</v>
      </c>
      <c r="G404" s="6" t="s">
        <v>34</v>
      </c>
      <c r="H404" s="32" t="s">
        <v>796</v>
      </c>
      <c r="I404" s="32" t="s">
        <v>796</v>
      </c>
      <c r="J404" s="13" t="str">
        <f>IF(B404="ФГТ",VLOOKUP(F404,'[1]Науч.спец-ФГОС-кафедра'!$A$1:$B$52,2,0),VLOOKUP(F404,'[1]ФГОС ВПО-ФГОС ВО'!$A$2:$B$129,2,0))</f>
        <v>Химическая технология</v>
      </c>
      <c r="K404" s="53" t="s">
        <v>162</v>
      </c>
      <c r="L404" s="2">
        <v>2023</v>
      </c>
      <c r="M404" s="14">
        <f t="shared" ca="1" si="39"/>
        <v>2</v>
      </c>
      <c r="N404" s="2" t="str">
        <f>VLOOKUP(P404,[1]Кафедры!$A$2:$E$587,5,0)</f>
        <v>ИММиМ</v>
      </c>
      <c r="O404" s="2" t="s">
        <v>55</v>
      </c>
      <c r="P404" s="14">
        <v>64</v>
      </c>
      <c r="Q404" s="2" t="str">
        <f>VLOOKUP(P404,[1]Кафедры!$A$2:$D$587,3,0)</f>
        <v>МиХТ</v>
      </c>
      <c r="R404" s="2" t="str">
        <f>VLOOKUP(P404,[1]Кафедры!$A$2:$D$587,4,0)</f>
        <v>Харченко А.С.</v>
      </c>
      <c r="S404" s="6" t="s">
        <v>73</v>
      </c>
      <c r="T404" s="6"/>
      <c r="U404" s="1"/>
      <c r="V404" s="17">
        <v>45200</v>
      </c>
      <c r="W404" s="2" t="s">
        <v>57</v>
      </c>
      <c r="X404" s="17">
        <f t="shared" si="40"/>
        <v>46996</v>
      </c>
      <c r="Y404" s="2" t="str">
        <f>IFERROR(IF(B404="ФГОС ВО",VLOOKUP(E404,'[1]Науч.спец-ФГОС-кафедра'!$G$3:$H$52,2,0),VLOOKUP(F404,'[1]Науч.спец-ФГОС-кафедра'!$A$3:$H$52,8,0)),"")</f>
        <v/>
      </c>
      <c r="Z404" s="18">
        <v>7</v>
      </c>
      <c r="AA404" s="15" t="str">
        <f>IF(B404="ФГОС 3++",VLOOKUP(F404,'[1]Справочник ФГОС ВО'!$C$2:$K$126,9,0),"")</f>
        <v>Добавлена</v>
      </c>
      <c r="AB404" s="20"/>
      <c r="AC404" s="6" t="str">
        <f>IF(AND(G404="асп",B404="ФГОС ВО"),VLOOKUP(K404,'[1]Науч.спец-ФГОС-кафедра'!$F$2:$S$52,14,0),"")</f>
        <v/>
      </c>
      <c r="AD404" s="14">
        <f t="shared" si="41"/>
        <v>2028</v>
      </c>
      <c r="AE404" s="14" t="s">
        <v>78</v>
      </c>
      <c r="AF404" s="6"/>
    </row>
    <row r="405" spans="1:32" ht="25.5" customHeight="1">
      <c r="A405" s="5" t="str">
        <f t="shared" si="36"/>
        <v>20.00.00</v>
      </c>
      <c r="B405" s="6" t="s">
        <v>32</v>
      </c>
      <c r="C405" s="7" t="str">
        <f t="shared" si="37"/>
        <v/>
      </c>
      <c r="D405" s="8" t="str">
        <f t="shared" si="38"/>
        <v/>
      </c>
      <c r="E405" s="9">
        <f>IFERROR(VLOOKUP(F405,'[1]ФГОС ВПО-ФГОС ВО'!$A$2:$C$111,3,0),IF(B405="ФГОС ВО",VLOOKUP([1]Группы!#REF!,'[1]Науч.спец-ФГОС-кафедра'!$F$3:$G$52,2,0),VLOOKUP(J405,'[1]Науч.спец-ФГОС-кафедра'!$B$3:$G$52,6,0)))</f>
        <v>280700</v>
      </c>
      <c r="F405" s="6" t="s">
        <v>165</v>
      </c>
      <c r="G405" s="11" t="s">
        <v>34</v>
      </c>
      <c r="H405" s="11" t="s">
        <v>797</v>
      </c>
      <c r="I405" s="11" t="s">
        <v>797</v>
      </c>
      <c r="J405" s="13" t="str">
        <f>IF(B405="ФГТ",VLOOKUP(F405,'[1]Науч.спец-ФГОС-кафедра'!$A$1:$B$52,2,0),VLOOKUP(F405,'[1]ФГОС ВПО-ФГОС ВО'!$A$2:$B$129,2,0))</f>
        <v>Техносферная безопасность</v>
      </c>
      <c r="K405" s="13" t="s">
        <v>798</v>
      </c>
      <c r="L405" s="2">
        <v>2023</v>
      </c>
      <c r="M405" s="14">
        <f t="shared" ca="1" si="39"/>
        <v>2</v>
      </c>
      <c r="N405" s="2" t="str">
        <f>VLOOKUP(P405,[1]Кафедры!$A$2:$E$587,5,0)</f>
        <v>ИЕиС</v>
      </c>
      <c r="O405" s="2" t="s">
        <v>55</v>
      </c>
      <c r="P405" s="14">
        <v>45</v>
      </c>
      <c r="Q405" s="2" t="str">
        <f>VLOOKUP(P405,[1]Кафедры!$A$2:$D$499,3,0)</f>
        <v>ПЭиБЖ</v>
      </c>
      <c r="R405" s="2" t="str">
        <f>VLOOKUP(P405,[1]Кафедры!$A$2:$D$587,4,0)</f>
        <v>Перятинский А.Ю.</v>
      </c>
      <c r="S405" s="6" t="s">
        <v>73</v>
      </c>
      <c r="T405" s="6"/>
      <c r="U405" s="1" t="s">
        <v>39</v>
      </c>
      <c r="V405" s="17">
        <v>45200</v>
      </c>
      <c r="W405" s="2" t="s">
        <v>57</v>
      </c>
      <c r="X405" s="17">
        <f t="shared" si="40"/>
        <v>46996</v>
      </c>
      <c r="Y405" s="2" t="str">
        <f>IFERROR(IF(B405="ФГОС ВО",VLOOKUP(E405,'[1]Науч.спец-ФГОС-кафедра'!$G$3:$H$52,2,0),VLOOKUP(F405,'[1]Науч.спец-ФГОС-кафедра'!$A$3:$H$52,8,0)),"")</f>
        <v/>
      </c>
      <c r="Z405" s="18">
        <v>13</v>
      </c>
      <c r="AA405" s="15" t="str">
        <f>IF(B405="ФГОС 3++",VLOOKUP(F405,'[1]Справочник ФГОС ВО'!$C$2:$K$126,9,0),"")</f>
        <v>Добавлена</v>
      </c>
      <c r="AB405" s="20"/>
      <c r="AC405" s="6" t="str">
        <f>IF(AND(G405="асп",B405="ФГОС ВО"),VLOOKUP(K405,'[1]Науч.спец-ФГОС-кафедра'!$F$2:$S$52,14,0),"")</f>
        <v/>
      </c>
      <c r="AD405" s="14">
        <f t="shared" si="41"/>
        <v>2028</v>
      </c>
      <c r="AE405" s="14" t="s">
        <v>78</v>
      </c>
      <c r="AF405" s="6"/>
    </row>
    <row r="406" spans="1:32" ht="26.45" customHeight="1">
      <c r="A406" s="5" t="str">
        <f t="shared" si="36"/>
        <v>20.00.00</v>
      </c>
      <c r="B406" s="6" t="s">
        <v>32</v>
      </c>
      <c r="C406" s="7" t="str">
        <f t="shared" si="37"/>
        <v/>
      </c>
      <c r="D406" s="8" t="str">
        <f t="shared" si="38"/>
        <v/>
      </c>
      <c r="E406" s="9">
        <f>IFERROR(VLOOKUP(F406,'[1]ФГОС ВПО-ФГОС ВО'!$A$2:$C$111,3,0),IF(B406="ФГОС ВО",VLOOKUP([1]Группы!#REF!,'[1]Науч.спец-ФГОС-кафедра'!$F$3:$G$52,2,0),VLOOKUP(J406,'[1]Науч.спец-ФГОС-кафедра'!$B$3:$G$52,6,0)))</f>
        <v>280700</v>
      </c>
      <c r="F406" s="6" t="s">
        <v>165</v>
      </c>
      <c r="G406" s="6" t="s">
        <v>34</v>
      </c>
      <c r="H406" s="32" t="s">
        <v>799</v>
      </c>
      <c r="I406" s="32" t="s">
        <v>799</v>
      </c>
      <c r="J406" s="13" t="str">
        <f>IF(B406="ФГТ",VLOOKUP(F406,'[1]Науч.спец-ФГОС-кафедра'!$A$1:$B$52,2,0),VLOOKUP(F406,'[1]ФГОС ВПО-ФГОС ВО'!$A$2:$B$129,2,0))</f>
        <v>Техносферная безопасность</v>
      </c>
      <c r="K406" s="13" t="s">
        <v>798</v>
      </c>
      <c r="L406" s="2">
        <v>2023</v>
      </c>
      <c r="M406" s="14">
        <f t="shared" ca="1" si="39"/>
        <v>2</v>
      </c>
      <c r="N406" s="2" t="str">
        <f>VLOOKUP(P406,[1]Кафедры!$A$2:$E$587,5,0)</f>
        <v>ИЕиС</v>
      </c>
      <c r="O406" s="2" t="s">
        <v>37</v>
      </c>
      <c r="P406" s="14">
        <v>45</v>
      </c>
      <c r="Q406" s="2" t="str">
        <f>VLOOKUP(P406,[1]Кафедры!$A$2:$D$499,3,0)</f>
        <v>ПЭиБЖ</v>
      </c>
      <c r="R406" s="2" t="str">
        <f>VLOOKUP(P406,[1]Кафедры!$A$2:$D$587,4,0)</f>
        <v>Перятинский А.Ю.</v>
      </c>
      <c r="S406" s="6" t="s">
        <v>38</v>
      </c>
      <c r="T406" s="6" t="s">
        <v>475</v>
      </c>
      <c r="U406" s="1"/>
      <c r="V406" s="17">
        <v>45170</v>
      </c>
      <c r="W406" s="2" t="s">
        <v>40</v>
      </c>
      <c r="X406" s="17">
        <f t="shared" si="40"/>
        <v>46630</v>
      </c>
      <c r="Y406" s="2" t="str">
        <f>IFERROR(IF(B406="ФГОС ВО",VLOOKUP(E406,'[1]Науч.спец-ФГОС-кафедра'!$G$3:$H$52,2,0),VLOOKUP(F406,'[1]Науч.спец-ФГОС-кафедра'!$A$3:$H$52,8,0)),"")</f>
        <v/>
      </c>
      <c r="Z406" s="18">
        <v>25</v>
      </c>
      <c r="AA406" s="15" t="str">
        <f>IF(B406="ФГОС 3++",VLOOKUP(F406,'[1]Справочник ФГОС ВО'!$C$2:$K$126,9,0),"")</f>
        <v>Добавлена</v>
      </c>
      <c r="AB406" s="20" t="s">
        <v>74</v>
      </c>
      <c r="AC406" s="6" t="str">
        <f>IF(AND(G406="асп",B406="ФГОС ВО"),VLOOKUP(K406,'[1]Науч.спец-ФГОС-кафедра'!$F$2:$S$52,14,0),"")</f>
        <v/>
      </c>
      <c r="AD406" s="14">
        <f t="shared" si="41"/>
        <v>2027</v>
      </c>
      <c r="AE406" s="14" t="s">
        <v>78</v>
      </c>
      <c r="AF406" s="6"/>
    </row>
    <row r="407" spans="1:32" ht="25.5">
      <c r="A407" s="5" t="str">
        <f t="shared" si="36"/>
        <v>22.00.00</v>
      </c>
      <c r="B407" s="6" t="s">
        <v>32</v>
      </c>
      <c r="C407" s="7" t="str">
        <f t="shared" si="37"/>
        <v/>
      </c>
      <c r="D407" s="8" t="str">
        <f t="shared" si="38"/>
        <v/>
      </c>
      <c r="E407" s="9">
        <f>IFERROR(VLOOKUP(F407,'[1]ФГОС ВПО-ФГОС ВО'!$A$2:$C$111,3,0),IF(B407="ФГОС ВО",VLOOKUP([1]Группы!#REF!,'[1]Науч.спец-ФГОС-кафедра'!$F$3:$G$52,2,0),VLOOKUP(J407,'[1]Науч.спец-ФГОС-кафедра'!$B$3:$G$52,6,0)))</f>
        <v>150100</v>
      </c>
      <c r="F407" s="6" t="s">
        <v>211</v>
      </c>
      <c r="G407" s="6" t="s">
        <v>34</v>
      </c>
      <c r="H407" s="32" t="s">
        <v>800</v>
      </c>
      <c r="I407" s="32" t="s">
        <v>800</v>
      </c>
      <c r="J407" s="13" t="str">
        <f>IF(B407="ФГТ",VLOOKUP(F407,'[1]Науч.спец-ФГОС-кафедра'!$A$1:$B$52,2,0),VLOOKUP(F407,'[1]ФГОС ВПО-ФГОС ВО'!$A$2:$B$129,2,0))</f>
        <v>Материаловедение и технологии материалов</v>
      </c>
      <c r="K407" s="54" t="s">
        <v>213</v>
      </c>
      <c r="L407" s="2">
        <v>2023</v>
      </c>
      <c r="M407" s="14">
        <f t="shared" ca="1" si="39"/>
        <v>2</v>
      </c>
      <c r="N407" s="2" t="str">
        <f>VLOOKUP(P407,[1]Кафедры!$A$2:$E$587,5,0)</f>
        <v>ИММиМ</v>
      </c>
      <c r="O407" s="2" t="s">
        <v>137</v>
      </c>
      <c r="P407" s="14">
        <v>24</v>
      </c>
      <c r="Q407" s="2" t="str">
        <f>VLOOKUP(P407,[1]Кафедры!$A$2:$D$587,3,0)</f>
        <v>ЛПиМ</v>
      </c>
      <c r="R407" s="2" t="str">
        <f>VLOOKUP(P407,[1]Кафедры!$A$2:$D$587,4,0)</f>
        <v>Феоктистов Н.А.</v>
      </c>
      <c r="S407" s="6" t="s">
        <v>38</v>
      </c>
      <c r="T407" s="6"/>
      <c r="U407" s="1"/>
      <c r="V407" s="17">
        <v>45170</v>
      </c>
      <c r="W407" s="2" t="s">
        <v>40</v>
      </c>
      <c r="X407" s="17">
        <f t="shared" si="40"/>
        <v>46630</v>
      </c>
      <c r="Y407" s="2" t="str">
        <f>IFERROR(IF(B407="ФГОС ВО",VLOOKUP(E407,'[1]Науч.спец-ФГОС-кафедра'!$G$3:$H$52,2,0),VLOOKUP(F407,'[1]Науч.спец-ФГОС-кафедра'!$A$3:$H$52,8,0)),"")</f>
        <v/>
      </c>
      <c r="Z407" s="18">
        <v>19</v>
      </c>
      <c r="AA407" s="15" t="str">
        <f>IF(B407="ФГОС 3++",VLOOKUP(F407,'[1]Справочник ФГОС ВО'!$C$2:$K$126,9,0),"")</f>
        <v>Добавлена</v>
      </c>
      <c r="AB407" s="20"/>
      <c r="AC407" s="6" t="str">
        <f>IF(AND(G407="асп",B407="ФГОС ВО"),VLOOKUP(K407,'[1]Науч.спец-ФГОС-кафедра'!$F$2:$S$52,14,0),"")</f>
        <v/>
      </c>
      <c r="AD407" s="14">
        <f t="shared" si="41"/>
        <v>2027</v>
      </c>
      <c r="AE407" s="14" t="s">
        <v>78</v>
      </c>
      <c r="AF407" s="6"/>
    </row>
    <row r="408" spans="1:32" ht="30">
      <c r="A408" s="5" t="str">
        <f t="shared" si="36"/>
        <v>22.00.00</v>
      </c>
      <c r="B408" s="6" t="s">
        <v>32</v>
      </c>
      <c r="C408" s="7" t="str">
        <f t="shared" si="37"/>
        <v/>
      </c>
      <c r="D408" s="8" t="str">
        <f t="shared" si="38"/>
        <v/>
      </c>
      <c r="E408" s="9" t="str">
        <f>IFERROR(VLOOKUP(F408,'[1]ФГОС ВПО-ФГОС ВО'!$A$2:$C$111,3,0),IF(B408="ФГОС ВО",VLOOKUP([1]Группы!#REF!,'[1]Науч.спец-ФГОС-кафедра'!$F$3:$G$52,2,0),VLOOKUP(J408,'[1]Науч.спец-ФГОС-кафедра'!$B$3:$G$52,6,0)))</f>
        <v>150400</v>
      </c>
      <c r="F408" s="6" t="s">
        <v>214</v>
      </c>
      <c r="G408" s="6" t="s">
        <v>34</v>
      </c>
      <c r="H408" s="15" t="s">
        <v>801</v>
      </c>
      <c r="I408" s="15" t="s">
        <v>801</v>
      </c>
      <c r="J408" s="13" t="str">
        <f>IF(B408="ФГТ",VLOOKUP(F408,'[1]Науч.спец-ФГОС-кафедра'!$A$1:$B$52,2,0),VLOOKUP(F408,'[1]ФГОС ВПО-ФГОС ВО'!$A$2:$B$129,2,0))</f>
        <v>Металлургия</v>
      </c>
      <c r="K408" s="53" t="s">
        <v>802</v>
      </c>
      <c r="L408" s="2">
        <v>2023</v>
      </c>
      <c r="M408" s="14">
        <f t="shared" ca="1" si="39"/>
        <v>2</v>
      </c>
      <c r="N408" s="2" t="str">
        <f>VLOOKUP(P408,[1]Кафедры!$A$2:$E$587,5,0)</f>
        <v>ИММиМ</v>
      </c>
      <c r="O408" s="2" t="s">
        <v>137</v>
      </c>
      <c r="P408" s="14">
        <v>24</v>
      </c>
      <c r="Q408" s="2" t="str">
        <f>VLOOKUP(P408,[1]Кафедры!$A$2:$D$587,3,0)</f>
        <v>ЛПиМ</v>
      </c>
      <c r="R408" s="2" t="str">
        <f>VLOOKUP(P408,[1]Кафедры!$A$2:$D$587,4,0)</f>
        <v>Феоктистов Н.А.</v>
      </c>
      <c r="S408" s="6" t="s">
        <v>38</v>
      </c>
      <c r="T408" s="2" t="s">
        <v>475</v>
      </c>
      <c r="U408" s="1"/>
      <c r="V408" s="17">
        <v>45170</v>
      </c>
      <c r="W408" s="2" t="s">
        <v>40</v>
      </c>
      <c r="X408" s="17">
        <f t="shared" si="40"/>
        <v>46630</v>
      </c>
      <c r="Y408" s="2" t="str">
        <f>IFERROR(IF(B408="ФГОС ВО",VLOOKUP(E408,'[1]Науч.спец-ФГОС-кафедра'!$G$3:$H$52,2,0),VLOOKUP(F408,'[1]Науч.спец-ФГОС-кафедра'!$A$3:$H$52,8,0)),"")</f>
        <v/>
      </c>
      <c r="Z408" s="18">
        <v>24</v>
      </c>
      <c r="AA408" s="15" t="str">
        <f>IF(B408="ФГОС 3++",VLOOKUP(F408,'[1]Справочник ФГОС ВО'!$C$2:$K$126,9,0),"")</f>
        <v>Добавлена</v>
      </c>
      <c r="AB408" s="20" t="s">
        <v>74</v>
      </c>
      <c r="AC408" s="6" t="str">
        <f>IF(AND(G408="асп",B408="ФГОС ВО"),VLOOKUP(K408,'[1]Науч.спец-ФГОС-кафедра'!$F$2:$S$52,14,0),"")</f>
        <v/>
      </c>
      <c r="AD408" s="14">
        <f t="shared" si="41"/>
        <v>2027</v>
      </c>
      <c r="AE408" s="14" t="s">
        <v>78</v>
      </c>
      <c r="AF408" s="6"/>
    </row>
    <row r="409" spans="1:32" ht="13.9" customHeight="1">
      <c r="A409" s="5" t="str">
        <f t="shared" si="36"/>
        <v>22.00.00</v>
      </c>
      <c r="B409" s="6" t="s">
        <v>32</v>
      </c>
      <c r="C409" s="7" t="str">
        <f t="shared" si="37"/>
        <v/>
      </c>
      <c r="D409" s="8" t="str">
        <f t="shared" si="38"/>
        <v/>
      </c>
      <c r="E409" s="9" t="str">
        <f>IFERROR(VLOOKUP(F409,'[1]ФГОС ВПО-ФГОС ВО'!$A$2:$C$111,3,0),IF(B409="ФГОС ВО",VLOOKUP([1]Группы!#REF!,'[1]Науч.спец-ФГОС-кафедра'!$F$3:$G$52,2,0),VLOOKUP(J409,'[1]Науч.спец-ФГОС-кафедра'!$B$3:$G$52,6,0)))</f>
        <v>150400</v>
      </c>
      <c r="F409" s="6" t="s">
        <v>214</v>
      </c>
      <c r="G409" s="6" t="s">
        <v>34</v>
      </c>
      <c r="H409" s="11" t="s">
        <v>803</v>
      </c>
      <c r="I409" s="11" t="s">
        <v>803</v>
      </c>
      <c r="J409" s="13" t="str">
        <f>IF(B409="ФГТ",VLOOKUP(F409,'[1]Науч.спец-ФГОС-кафедра'!$A$1:$B$52,2,0),VLOOKUP(F409,'[1]ФГОС ВПО-ФГОС ВО'!$A$2:$B$129,2,0))</f>
        <v>Металлургия</v>
      </c>
      <c r="K409" s="72" t="s">
        <v>216</v>
      </c>
      <c r="L409" s="2">
        <v>2023</v>
      </c>
      <c r="M409" s="14">
        <f t="shared" ca="1" si="39"/>
        <v>2</v>
      </c>
      <c r="N409" s="2" t="str">
        <f>VLOOKUP(P409,[1]Кафедры!$A$2:$E$587,5,0)</f>
        <v>ИММиМ</v>
      </c>
      <c r="O409" s="2" t="s">
        <v>55</v>
      </c>
      <c r="P409" s="14">
        <v>64</v>
      </c>
      <c r="Q409" s="2" t="str">
        <f>VLOOKUP(P409,[1]Кафедры!$A$2:$D$499,3,0)</f>
        <v>МиХТ</v>
      </c>
      <c r="R409" s="2" t="str">
        <f>VLOOKUP(P409,[1]Кафедры!$A$2:$D$587,4,0)</f>
        <v>Харченко А.С.</v>
      </c>
      <c r="S409" s="6" t="s">
        <v>73</v>
      </c>
      <c r="T409" s="6"/>
      <c r="U409" s="1"/>
      <c r="V409" s="17">
        <v>45200</v>
      </c>
      <c r="W409" s="2" t="s">
        <v>57</v>
      </c>
      <c r="X409" s="17">
        <f t="shared" si="40"/>
        <v>46996</v>
      </c>
      <c r="Y409" s="2" t="str">
        <f>IFERROR(IF(B409="ФГОС ВО",VLOOKUP(E409,'[1]Науч.спец-ФГОС-кафедра'!$G$3:$H$52,2,0),VLOOKUP(F409,'[1]Науч.спец-ФГОС-кафедра'!$A$3:$H$52,8,0)),"")</f>
        <v/>
      </c>
      <c r="Z409" s="18">
        <v>21</v>
      </c>
      <c r="AA409" s="15" t="str">
        <f>IF(B409="ФГОС 3++",VLOOKUP(F409,'[1]Справочник ФГОС ВО'!$C$2:$K$126,9,0),"")</f>
        <v>Добавлена</v>
      </c>
      <c r="AB409" s="20"/>
      <c r="AC409" s="6" t="str">
        <f>IF(AND(G409="асп",B409="ФГОС ВО"),VLOOKUP(K409,'[1]Науч.спец-ФГОС-кафедра'!$F$2:$S$52,14,0),"")</f>
        <v/>
      </c>
      <c r="AD409" s="14">
        <f t="shared" si="41"/>
        <v>2028</v>
      </c>
      <c r="AE409" s="14" t="s">
        <v>78</v>
      </c>
      <c r="AF409" s="6"/>
    </row>
    <row r="410" spans="1:32" ht="26.45" customHeight="1">
      <c r="A410" s="5" t="str">
        <f t="shared" si="36"/>
        <v>22.00.00</v>
      </c>
      <c r="B410" s="6" t="s">
        <v>32</v>
      </c>
      <c r="C410" s="7" t="str">
        <f t="shared" si="37"/>
        <v/>
      </c>
      <c r="D410" s="8" t="str">
        <f t="shared" si="38"/>
        <v/>
      </c>
      <c r="E410" s="9" t="str">
        <f>IFERROR(VLOOKUP(F410,'[1]ФГОС ВПО-ФГОС ВО'!$A$2:$C$111,3,0),IF(B410="ФГОС ВО",VLOOKUP([1]Группы!#REF!,'[1]Науч.спец-ФГОС-кафедра'!$F$3:$G$52,2,0),VLOOKUP(J410,'[1]Науч.спец-ФГОС-кафедра'!$B$3:$G$52,6,0)))</f>
        <v>150400</v>
      </c>
      <c r="F410" s="6" t="s">
        <v>214</v>
      </c>
      <c r="G410" s="6" t="s">
        <v>34</v>
      </c>
      <c r="H410" s="12" t="s">
        <v>804</v>
      </c>
      <c r="I410" s="6" t="s">
        <v>804</v>
      </c>
      <c r="J410" s="13" t="str">
        <f>IF(B410="ФГТ",VLOOKUP(F410,'[1]Науч.спец-ФГОС-кафедра'!$A$1:$B$52,2,0),VLOOKUP(F410,'[1]ФГОС ВПО-ФГОС ВО'!$A$2:$B$129,2,0))</f>
        <v>Металлургия</v>
      </c>
      <c r="K410" s="30" t="s">
        <v>216</v>
      </c>
      <c r="L410" s="2">
        <v>2023</v>
      </c>
      <c r="M410" s="14">
        <f t="shared" ca="1" si="39"/>
        <v>2</v>
      </c>
      <c r="N410" s="2" t="str">
        <f>VLOOKUP(P410,[1]Кафедры!$A$2:$E$587,5,0)</f>
        <v>ИММиМ</v>
      </c>
      <c r="O410" s="2" t="s">
        <v>137</v>
      </c>
      <c r="P410" s="14">
        <v>64</v>
      </c>
      <c r="Q410" s="2" t="str">
        <f>VLOOKUP(P410,[1]Кафедры!$A$2:$D$499,3,0)</f>
        <v>МиХТ</v>
      </c>
      <c r="R410" s="2" t="str">
        <f>VLOOKUP(P410,[1]Кафедры!$A$2:$D$587,4,0)</f>
        <v>Харченко А.С.</v>
      </c>
      <c r="S410" s="6" t="s">
        <v>38</v>
      </c>
      <c r="T410" s="6"/>
      <c r="U410" s="1"/>
      <c r="V410" s="17">
        <v>45170</v>
      </c>
      <c r="W410" s="2" t="s">
        <v>40</v>
      </c>
      <c r="X410" s="17">
        <f t="shared" si="40"/>
        <v>46630</v>
      </c>
      <c r="Y410" s="2" t="str">
        <f>IFERROR(IF(B410="ФГОС ВО",VLOOKUP(E410,'[1]Науч.спец-ФГОС-кафедра'!$G$3:$H$52,2,0),VLOOKUP(F410,'[1]Науч.спец-ФГОС-кафедра'!$A$3:$H$52,8,0)),"")</f>
        <v/>
      </c>
      <c r="Z410" s="18">
        <v>32</v>
      </c>
      <c r="AA410" s="15" t="str">
        <f>IF(B410="ФГОС 3++",VLOOKUP(F410,'[1]Справочник ФГОС ВО'!$C$2:$K$126,9,0),"")</f>
        <v>Добавлена</v>
      </c>
      <c r="AB410" s="20"/>
      <c r="AC410" s="6" t="str">
        <f>IF(AND(G410="асп",B410="ФГОС ВО"),VLOOKUP(K410,'[1]Науч.спец-ФГОС-кафедра'!$F$2:$S$52,14,0),"")</f>
        <v/>
      </c>
      <c r="AD410" s="14">
        <f t="shared" si="41"/>
        <v>2027</v>
      </c>
      <c r="AE410" s="14" t="s">
        <v>78</v>
      </c>
      <c r="AF410" s="6"/>
    </row>
    <row r="411" spans="1:32" ht="61.5" customHeight="1">
      <c r="A411" s="5" t="str">
        <f t="shared" si="36"/>
        <v>22.00.00</v>
      </c>
      <c r="B411" s="6" t="s">
        <v>32</v>
      </c>
      <c r="C411" s="7" t="str">
        <f t="shared" si="37"/>
        <v/>
      </c>
      <c r="D411" s="8" t="str">
        <f t="shared" si="38"/>
        <v/>
      </c>
      <c r="E411" s="9" t="str">
        <f>IFERROR(VLOOKUP(F411,'[1]ФГОС ВПО-ФГОС ВО'!$A$2:$C$111,3,0),IF(B411="ФГОС ВО",VLOOKUP([1]Группы!#REF!,'[1]Науч.спец-ФГОС-кафедра'!$F$3:$G$52,2,0),VLOOKUP(J411,'[1]Науч.спец-ФГОС-кафедра'!$B$3:$G$52,6,0)))</f>
        <v>150400</v>
      </c>
      <c r="F411" s="6" t="s">
        <v>214</v>
      </c>
      <c r="G411" s="6" t="s">
        <v>34</v>
      </c>
      <c r="H411" s="12" t="s">
        <v>805</v>
      </c>
      <c r="I411" s="6" t="s">
        <v>805</v>
      </c>
      <c r="J411" s="13" t="str">
        <f>IF(B411="ФГТ",VLOOKUP(F411,'[1]Науч.спец-ФГОС-кафедра'!$A$1:$B$52,2,0),VLOOKUP(F411,'[1]ФГОС ВПО-ФГОС ВО'!$A$2:$B$129,2,0))</f>
        <v>Металлургия</v>
      </c>
      <c r="K411" s="53" t="s">
        <v>512</v>
      </c>
      <c r="L411" s="2">
        <v>2023</v>
      </c>
      <c r="M411" s="14">
        <f t="shared" ca="1" si="39"/>
        <v>2</v>
      </c>
      <c r="N411" s="2" t="str">
        <f>VLOOKUP(P411,[1]Кафедры!$A$2:$E$587,5,0)</f>
        <v>ИММиМ</v>
      </c>
      <c r="O411" s="2" t="s">
        <v>137</v>
      </c>
      <c r="P411" s="14">
        <v>64</v>
      </c>
      <c r="Q411" s="2" t="str">
        <f>VLOOKUP(P411,[1]Кафедры!$A$2:$D$587,3,0)</f>
        <v>МиХТ</v>
      </c>
      <c r="R411" s="2" t="str">
        <f>VLOOKUP(P411,[1]Кафедры!$A$2:$D$587,4,0)</f>
        <v>Харченко А.С.</v>
      </c>
      <c r="S411" s="6" t="s">
        <v>38</v>
      </c>
      <c r="T411" s="6"/>
      <c r="U411" s="1"/>
      <c r="V411" s="17">
        <v>45170</v>
      </c>
      <c r="W411" s="2" t="s">
        <v>40</v>
      </c>
      <c r="X411" s="17">
        <f t="shared" si="40"/>
        <v>46630</v>
      </c>
      <c r="Y411" s="2" t="str">
        <f>IFERROR(IF(B411="ФГОС ВО",VLOOKUP(E411,'[1]Науч.спец-ФГОС-кафедра'!$G$3:$H$52,2,0),VLOOKUP(F411,'[1]Науч.спец-ФГОС-кафедра'!$A$3:$H$52,8,0)),"")</f>
        <v/>
      </c>
      <c r="Z411" s="18">
        <v>18</v>
      </c>
      <c r="AA411" s="15" t="str">
        <f>IF(B411="ФГОС 3++",VLOOKUP(F411,'[1]Справочник ФГОС ВО'!$C$2:$K$126,9,0),"")</f>
        <v>Добавлена</v>
      </c>
      <c r="AB411" s="20"/>
      <c r="AC411" s="6" t="str">
        <f>IF(AND(G411="асп",B411="ФГОС ВО"),VLOOKUP(K411,'[1]Науч.спец-ФГОС-кафедра'!$F$2:$S$52,14,0),"")</f>
        <v/>
      </c>
      <c r="AD411" s="14">
        <f t="shared" si="41"/>
        <v>2027</v>
      </c>
      <c r="AE411" s="14" t="s">
        <v>78</v>
      </c>
      <c r="AF411" s="6"/>
    </row>
    <row r="412" spans="1:32">
      <c r="A412" s="5" t="str">
        <f t="shared" si="36"/>
        <v>22.00.00</v>
      </c>
      <c r="B412" s="6" t="s">
        <v>32</v>
      </c>
      <c r="C412" s="7" t="str">
        <f t="shared" si="37"/>
        <v/>
      </c>
      <c r="D412" s="8" t="str">
        <f t="shared" si="38"/>
        <v/>
      </c>
      <c r="E412" s="9" t="str">
        <f>IFERROR(VLOOKUP(F412,'[1]ФГОС ВПО-ФГОС ВО'!$A$2:$C$111,3,0),IF(B412="ФГОС ВО",VLOOKUP([1]Группы!#REF!,'[1]Науч.спец-ФГОС-кафедра'!$F$3:$G$52,2,0),VLOOKUP(J412,'[1]Науч.спец-ФГОС-кафедра'!$B$3:$G$52,6,0)))</f>
        <v>150400</v>
      </c>
      <c r="F412" s="6" t="s">
        <v>214</v>
      </c>
      <c r="G412" s="6" t="s">
        <v>34</v>
      </c>
      <c r="H412" s="11" t="s">
        <v>806</v>
      </c>
      <c r="I412" s="11" t="s">
        <v>806</v>
      </c>
      <c r="J412" s="13" t="str">
        <f>IF(B412="ФГТ",VLOOKUP(F412,'[1]Науч.спец-ФГОС-кафедра'!$A$1:$B$52,2,0),VLOOKUP(F412,'[1]ФГОС ВПО-ФГОС ВО'!$A$2:$B$129,2,0))</f>
        <v>Металлургия</v>
      </c>
      <c r="K412" s="72" t="s">
        <v>218</v>
      </c>
      <c r="L412" s="2">
        <v>2023</v>
      </c>
      <c r="M412" s="14">
        <f t="shared" ca="1" si="39"/>
        <v>2</v>
      </c>
      <c r="N412" s="2" t="str">
        <f>VLOOKUP(P412,[1]Кафедры!$A$2:$E$587,5,0)</f>
        <v>ИММиМ</v>
      </c>
      <c r="O412" s="2" t="s">
        <v>55</v>
      </c>
      <c r="P412" s="14">
        <v>28</v>
      </c>
      <c r="Q412" s="2" t="str">
        <f>VLOOKUP(P412,[1]Кафедры!$A$2:$D$587,3,0)</f>
        <v>ТОМ</v>
      </c>
      <c r="R412" s="2" t="str">
        <f>VLOOKUP(P412,[1]Кафедры!$A$2:$D$587,4,0)</f>
        <v>Моллер А.Б.</v>
      </c>
      <c r="S412" s="6" t="s">
        <v>73</v>
      </c>
      <c r="T412" s="6"/>
      <c r="U412" s="1"/>
      <c r="V412" s="17">
        <v>45200</v>
      </c>
      <c r="W412" s="2" t="s">
        <v>57</v>
      </c>
      <c r="X412" s="17">
        <f t="shared" si="40"/>
        <v>46996</v>
      </c>
      <c r="Y412" s="2" t="str">
        <f>IFERROR(IF(B412="ФГОС ВО",VLOOKUP(E412,'[1]Науч.спец-ФГОС-кафедра'!$G$3:$H$52,2,0),VLOOKUP(F412,'[1]Науч.спец-ФГОС-кафедра'!$A$3:$H$52,8,0)),"")</f>
        <v/>
      </c>
      <c r="Z412" s="18">
        <v>23</v>
      </c>
      <c r="AA412" s="15" t="str">
        <f>IF(B412="ФГОС 3++",VLOOKUP(F412,'[1]Справочник ФГОС ВО'!$C$2:$K$126,9,0),"")</f>
        <v>Добавлена</v>
      </c>
      <c r="AB412" s="20"/>
      <c r="AC412" s="6" t="str">
        <f>IF(AND(G412="асп",B412="ФГОС ВО"),VLOOKUP(K412,'[1]Науч.спец-ФГОС-кафедра'!$F$2:$S$52,14,0),"")</f>
        <v/>
      </c>
      <c r="AD412" s="14">
        <f t="shared" si="41"/>
        <v>2028</v>
      </c>
      <c r="AE412" s="14" t="s">
        <v>78</v>
      </c>
      <c r="AF412" s="6"/>
    </row>
    <row r="413" spans="1:32" ht="26.45" customHeight="1">
      <c r="A413" s="5" t="str">
        <f t="shared" si="36"/>
        <v>22.00.00</v>
      </c>
      <c r="B413" s="6" t="s">
        <v>32</v>
      </c>
      <c r="C413" s="7" t="str">
        <f t="shared" si="37"/>
        <v/>
      </c>
      <c r="D413" s="8" t="str">
        <f t="shared" si="38"/>
        <v/>
      </c>
      <c r="E413" s="9" t="str">
        <f>IFERROR(VLOOKUP(F413,'[1]ФГОС ВПО-ФГОС ВО'!$A$2:$C$111,3,0),IF(B413="ФГОС ВО",VLOOKUP([1]Группы!#REF!,'[1]Науч.спец-ФГОС-кафедра'!$F$3:$G$52,2,0),VLOOKUP(J413,'[1]Науч.спец-ФГОС-кафедра'!$B$3:$G$52,6,0)))</f>
        <v>150400</v>
      </c>
      <c r="F413" s="6" t="s">
        <v>214</v>
      </c>
      <c r="G413" s="6" t="s">
        <v>34</v>
      </c>
      <c r="H413" s="32" t="s">
        <v>807</v>
      </c>
      <c r="I413" s="32" t="s">
        <v>807</v>
      </c>
      <c r="J413" s="13" t="str">
        <f>IF(B413="ФГТ",VLOOKUP(F413,'[1]Науч.спец-ФГОС-кафедра'!$A$1:$B$52,2,0),VLOOKUP(F413,'[1]ФГОС ВПО-ФГОС ВО'!$A$2:$B$129,2,0))</f>
        <v>Металлургия</v>
      </c>
      <c r="K413" s="53" t="s">
        <v>218</v>
      </c>
      <c r="L413" s="2">
        <v>2023</v>
      </c>
      <c r="M413" s="14">
        <f t="shared" ca="1" si="39"/>
        <v>2</v>
      </c>
      <c r="N413" s="2" t="str">
        <f>VLOOKUP(P413,[1]Кафедры!$A$2:$E$587,5,0)</f>
        <v>ИММиМ</v>
      </c>
      <c r="O413" s="2" t="s">
        <v>137</v>
      </c>
      <c r="P413" s="14">
        <v>28</v>
      </c>
      <c r="Q413" s="2" t="str">
        <f>VLOOKUP(P413,[1]Кафедры!$A$2:$D$587,3,0)</f>
        <v>ТОМ</v>
      </c>
      <c r="R413" s="2" t="str">
        <f>VLOOKUP(P413,[1]Кафедры!$A$2:$D$587,4,0)</f>
        <v>Моллер А.Б.</v>
      </c>
      <c r="S413" s="6" t="s">
        <v>38</v>
      </c>
      <c r="T413" s="6"/>
      <c r="U413" s="1"/>
      <c r="V413" s="17">
        <v>45170</v>
      </c>
      <c r="W413" s="2" t="s">
        <v>40</v>
      </c>
      <c r="X413" s="17">
        <f t="shared" si="40"/>
        <v>46630</v>
      </c>
      <c r="Y413" s="2" t="str">
        <f>IFERROR(IF(B413="ФГОС ВО",VLOOKUP(E413,'[1]Науч.спец-ФГОС-кафедра'!$G$3:$H$52,2,0),VLOOKUP(F413,'[1]Науч.спец-ФГОС-кафедра'!$A$3:$H$52,8,0)),"")</f>
        <v/>
      </c>
      <c r="Z413" s="18">
        <v>27</v>
      </c>
      <c r="AA413" s="15" t="str">
        <f>IF(B413="ФГОС 3++",VLOOKUP(F413,'[1]Справочник ФГОС ВО'!$C$2:$K$126,9,0),"")</f>
        <v>Добавлена</v>
      </c>
      <c r="AB413" s="20"/>
      <c r="AC413" s="6" t="str">
        <f>IF(AND(G413="асп",B413="ФГОС ВО"),VLOOKUP(K413,'[1]Науч.спец-ФГОС-кафедра'!$F$2:$S$52,14,0),"")</f>
        <v/>
      </c>
      <c r="AD413" s="14">
        <f t="shared" si="41"/>
        <v>2027</v>
      </c>
      <c r="AE413" s="14" t="s">
        <v>78</v>
      </c>
      <c r="AF413" s="6"/>
    </row>
    <row r="414" spans="1:32" ht="30">
      <c r="A414" s="5" t="str">
        <f t="shared" si="36"/>
        <v>23.00.00</v>
      </c>
      <c r="B414" s="6" t="s">
        <v>32</v>
      </c>
      <c r="C414" s="7" t="str">
        <f t="shared" si="37"/>
        <v/>
      </c>
      <c r="D414" s="8" t="str">
        <f t="shared" si="38"/>
        <v/>
      </c>
      <c r="E414" s="9">
        <f>IFERROR(VLOOKUP(F414,'[1]ФГОС ВПО-ФГОС ВО'!$A$2:$C$111,3,0),IF(B414="ФГОС ВО",VLOOKUP([1]Группы!#REF!,'[1]Науч.спец-ФГОС-кафедра'!$F$3:$G$52,2,0),VLOOKUP(J414,'[1]Науч.спец-ФГОС-кафедра'!$B$3:$G$52,6,0)))</f>
        <v>190100</v>
      </c>
      <c r="F414" s="6" t="s">
        <v>237</v>
      </c>
      <c r="G414" s="6" t="s">
        <v>34</v>
      </c>
      <c r="H414" s="6" t="s">
        <v>808</v>
      </c>
      <c r="I414" s="6" t="s">
        <v>808</v>
      </c>
      <c r="J414" s="13" t="str">
        <f>IF(B414="ФГТ",VLOOKUP(F414,'[1]Науч.спец-ФГОС-кафедра'!$A$1:$B$52,2,0),VLOOKUP(F414,'[1]ФГОС ВПО-ФГОС ВО'!$A$2:$B$129,2,0))</f>
        <v>Наземные транспортно-технологические комплексы</v>
      </c>
      <c r="K414" s="31" t="s">
        <v>809</v>
      </c>
      <c r="L414" s="2">
        <v>2023</v>
      </c>
      <c r="M414" s="14">
        <f t="shared" ca="1" si="39"/>
        <v>2</v>
      </c>
      <c r="N414" s="2" t="str">
        <f>VLOOKUP(P414,[1]Кафедры!$A$2:$E$587,5,0)</f>
        <v>ИГДиТ</v>
      </c>
      <c r="O414" s="2" t="s">
        <v>183</v>
      </c>
      <c r="P414" s="14">
        <v>44</v>
      </c>
      <c r="Q414" s="2" t="str">
        <f>VLOOKUP(P414,[1]Кафедры!$A$2:$D$499,3,0)</f>
        <v>ЛиУТС</v>
      </c>
      <c r="R414" s="2" t="str">
        <f>VLOOKUP(P414,[1]Кафедры!$A$2:$D$587,4,0)</f>
        <v>Фридрихсон О.В.</v>
      </c>
      <c r="S414" s="6" t="s">
        <v>38</v>
      </c>
      <c r="T414" s="6"/>
      <c r="U414" s="1"/>
      <c r="V414" s="17">
        <v>45170</v>
      </c>
      <c r="W414" s="2" t="s">
        <v>40</v>
      </c>
      <c r="X414" s="17">
        <f t="shared" si="40"/>
        <v>46630</v>
      </c>
      <c r="Y414" s="2" t="str">
        <f>IFERROR(IF(B414="ФГОС ВО",VLOOKUP(E414,'[1]Науч.спец-ФГОС-кафедра'!$G$3:$H$52,2,0),VLOOKUP(F414,'[1]Науч.спец-ФГОС-кафедра'!$A$3:$H$52,8,0)),"")</f>
        <v/>
      </c>
      <c r="Z414" s="18">
        <v>22</v>
      </c>
      <c r="AA414" s="15" t="str">
        <f>IF(B414="ФГОС 3++",VLOOKUP(F414,'[1]Справочник ФГОС ВО'!$C$2:$K$126,9,0),"")</f>
        <v>Актуализировано</v>
      </c>
      <c r="AB414" s="20"/>
      <c r="AC414" s="6" t="str">
        <f>IF(AND(G414="асп",B414="ФГОС ВО"),VLOOKUP(K414,'[1]Науч.спец-ФГОС-кафедра'!$F$2:$S$52,14,0),"")</f>
        <v/>
      </c>
      <c r="AD414" s="14">
        <f t="shared" si="41"/>
        <v>2027</v>
      </c>
      <c r="AE414" s="14" t="s">
        <v>78</v>
      </c>
      <c r="AF414" s="6"/>
    </row>
    <row r="415" spans="1:32" ht="30">
      <c r="A415" s="5" t="str">
        <f t="shared" si="36"/>
        <v>27.00.00</v>
      </c>
      <c r="B415" s="6" t="s">
        <v>32</v>
      </c>
      <c r="C415" s="7" t="str">
        <f t="shared" si="37"/>
        <v/>
      </c>
      <c r="D415" s="8" t="str">
        <f t="shared" si="38"/>
        <v/>
      </c>
      <c r="E415" s="9">
        <f>IFERROR(VLOOKUP(F415,'[1]ФГОС ВПО-ФГОС ВО'!$A$2:$C$111,3,0),IF(B415="ФГОС ВО",VLOOKUP([1]Группы!#REF!,'[1]Науч.спец-ФГОС-кафедра'!$F$3:$G$52,2,0),VLOOKUP(J415,'[1]Науч.спец-ФГОС-кафедра'!$B$3:$G$52,6,0)))</f>
        <v>221700</v>
      </c>
      <c r="F415" s="6" t="s">
        <v>257</v>
      </c>
      <c r="G415" s="6" t="s">
        <v>34</v>
      </c>
      <c r="H415" s="6" t="s">
        <v>810</v>
      </c>
      <c r="I415" s="6" t="s">
        <v>810</v>
      </c>
      <c r="J415" s="13" t="str">
        <f>IF(B415="ФГТ",VLOOKUP(F415,'[1]Науч.спец-ФГОС-кафедра'!$A$1:$B$52,2,0),VLOOKUP(F415,'[1]ФГОС ВПО-ФГОС ВО'!$A$2:$B$129,2,0))</f>
        <v>Стандартизация и метрология</v>
      </c>
      <c r="K415" s="13" t="s">
        <v>259</v>
      </c>
      <c r="L415" s="2">
        <v>2023</v>
      </c>
      <c r="M415" s="14">
        <f t="shared" ca="1" si="39"/>
        <v>2</v>
      </c>
      <c r="N415" s="2" t="str">
        <f>VLOOKUP(P415,[1]Кафедры!$A$2:$E$587,5,0)</f>
        <v>ИЕиС</v>
      </c>
      <c r="O415" s="2" t="s">
        <v>37</v>
      </c>
      <c r="P415" s="14">
        <v>61</v>
      </c>
      <c r="Q415" s="2" t="str">
        <f>VLOOKUP(P415,[1]Кафедры!$A$2:$D$587,3,0)</f>
        <v>ТССА</v>
      </c>
      <c r="R415" s="2" t="str">
        <f>VLOOKUP(P415,[1]Кафедры!$A$2:$D$587,4,0)</f>
        <v>Мезин И.Ю.</v>
      </c>
      <c r="S415" s="6" t="s">
        <v>38</v>
      </c>
      <c r="T415" s="2" t="s">
        <v>475</v>
      </c>
      <c r="U415" s="1"/>
      <c r="V415" s="17">
        <v>45170</v>
      </c>
      <c r="W415" s="2" t="s">
        <v>40</v>
      </c>
      <c r="X415" s="17">
        <f t="shared" si="40"/>
        <v>46630</v>
      </c>
      <c r="Y415" s="2" t="str">
        <f>IFERROR(IF(B415="ФГОС ВО",VLOOKUP(E415,'[1]Науч.спец-ФГОС-кафедра'!$G$3:$H$52,2,0),VLOOKUP(F415,'[1]Науч.спец-ФГОС-кафедра'!$A$3:$H$52,8,0)),"")</f>
        <v/>
      </c>
      <c r="Z415" s="18">
        <v>25</v>
      </c>
      <c r="AA415" s="15" t="str">
        <f>IF(B415="ФГОС 3++",VLOOKUP(F415,'[1]Справочник ФГОС ВО'!$C$2:$K$126,9,0),"")</f>
        <v>Добавлена</v>
      </c>
      <c r="AB415" s="20" t="s">
        <v>74</v>
      </c>
      <c r="AC415" s="6" t="str">
        <f>IF(AND(G415="асп",B415="ФГОС ВО"),VLOOKUP(K415,'[1]Науч.спец-ФГОС-кафедра'!$F$2:$S$52,14,0),"")</f>
        <v/>
      </c>
      <c r="AD415" s="14">
        <f t="shared" si="41"/>
        <v>2027</v>
      </c>
      <c r="AE415" s="14" t="s">
        <v>78</v>
      </c>
      <c r="AF415" s="6"/>
    </row>
    <row r="416" spans="1:32" ht="30">
      <c r="A416" s="5" t="str">
        <f t="shared" si="36"/>
        <v>27.00.00</v>
      </c>
      <c r="B416" s="6" t="s">
        <v>32</v>
      </c>
      <c r="C416" s="7" t="str">
        <f t="shared" si="37"/>
        <v/>
      </c>
      <c r="D416" s="8" t="str">
        <f t="shared" si="38"/>
        <v/>
      </c>
      <c r="E416" s="9">
        <f>IFERROR(VLOOKUP(F416,'[1]ФГОС ВПО-ФГОС ВО'!$A$2:$C$111,3,0),IF(B416="ФГОС ВО",VLOOKUP([1]Группы!#REF!,'[1]Науч.спец-ФГОС-кафедра'!$F$3:$G$52,2,0),VLOOKUP(J416,'[1]Науч.спец-ФГОС-кафедра'!$B$3:$G$52,6,0)))</f>
        <v>220400</v>
      </c>
      <c r="F416" s="6" t="s">
        <v>260</v>
      </c>
      <c r="G416" s="6" t="s">
        <v>34</v>
      </c>
      <c r="H416" s="15" t="s">
        <v>811</v>
      </c>
      <c r="I416" s="15" t="s">
        <v>811</v>
      </c>
      <c r="J416" s="13" t="str">
        <f>IF(B416="ФГТ",VLOOKUP(F416,'[1]Науч.спец-ФГОС-кафедра'!$A$1:$B$52,2,0),VLOOKUP(F416,'[1]ФГОС ВПО-ФГОС ВО'!$A$2:$B$129,2,0))</f>
        <v>Управление в технических системах</v>
      </c>
      <c r="K416" s="54" t="s">
        <v>263</v>
      </c>
      <c r="L416" s="2">
        <v>2023</v>
      </c>
      <c r="M416" s="14">
        <f t="shared" ca="1" si="39"/>
        <v>2</v>
      </c>
      <c r="N416" s="2" t="str">
        <f>VLOOKUP(P416,[1]Кафедры!$A$2:$E$587,5,0)</f>
        <v>ИЭиАС</v>
      </c>
      <c r="O416" s="2" t="s">
        <v>77</v>
      </c>
      <c r="P416" s="14">
        <v>2</v>
      </c>
      <c r="Q416" s="2" t="str">
        <f>VLOOKUP(P416,[1]Кафедры!$A$2:$D$587,3,0)</f>
        <v>АСУ</v>
      </c>
      <c r="R416" s="2" t="str">
        <f>VLOOKUP(P416,[1]Кафедры!$A$2:$D$587,4,0)</f>
        <v>Андреев С.М.</v>
      </c>
      <c r="S416" s="6" t="s">
        <v>38</v>
      </c>
      <c r="T416" s="6"/>
      <c r="U416" s="16" t="s">
        <v>39</v>
      </c>
      <c r="V416" s="17">
        <v>45170</v>
      </c>
      <c r="W416" s="2" t="s">
        <v>40</v>
      </c>
      <c r="X416" s="17">
        <f t="shared" si="40"/>
        <v>46630</v>
      </c>
      <c r="Y416" s="2" t="str">
        <f>IFERROR(IF(B416="ФГОС ВО",VLOOKUP(E416,'[1]Науч.спец-ФГОС-кафедра'!$G$3:$H$52,2,0),VLOOKUP(F416,'[1]Науч.спец-ФГОС-кафедра'!$A$3:$H$52,8,0)),"")</f>
        <v/>
      </c>
      <c r="Z416" s="18">
        <v>24</v>
      </c>
      <c r="AA416" s="15" t="str">
        <f>IF(B416="ФГОС 3++",VLOOKUP(F416,'[1]Справочник ФГОС ВО'!$C$2:$K$126,9,0),"")</f>
        <v>Добавлена+алгоритмы</v>
      </c>
      <c r="AB416" s="20"/>
      <c r="AC416" s="6" t="str">
        <f>IF(AND(G416="асп",B416="ФГОС ВО"),VLOOKUP(K416,'[1]Науч.спец-ФГОС-кафедра'!$F$2:$S$52,14,0),"")</f>
        <v/>
      </c>
      <c r="AD416" s="14">
        <f t="shared" si="41"/>
        <v>2027</v>
      </c>
      <c r="AE416" s="14" t="s">
        <v>78</v>
      </c>
      <c r="AF416" s="14" t="s">
        <v>78</v>
      </c>
    </row>
    <row r="417" spans="1:32" ht="30">
      <c r="A417" s="5" t="str">
        <f t="shared" si="36"/>
        <v>27.00.00</v>
      </c>
      <c r="B417" s="6" t="s">
        <v>32</v>
      </c>
      <c r="C417" s="7" t="str">
        <f t="shared" si="37"/>
        <v/>
      </c>
      <c r="D417" s="8" t="str">
        <f t="shared" si="38"/>
        <v/>
      </c>
      <c r="E417" s="9">
        <f>IFERROR(VLOOKUP(F417,'[1]ФГОС ВПО-ФГОС ВО'!$A$2:$C$111,3,0),IF(B417="ФГОС ВО",VLOOKUP([1]Группы!#REF!,'[1]Науч.спец-ФГОС-кафедра'!$F$3:$G$52,2,0),VLOOKUP(J417,'[1]Науч.спец-ФГОС-кафедра'!$B$3:$G$52,6,0)))</f>
        <v>220400</v>
      </c>
      <c r="F417" s="6" t="s">
        <v>260</v>
      </c>
      <c r="G417" s="6" t="s">
        <v>34</v>
      </c>
      <c r="H417" s="15" t="s">
        <v>812</v>
      </c>
      <c r="I417" s="15" t="s">
        <v>812</v>
      </c>
      <c r="J417" s="13" t="str">
        <f>IF(B417="ФГТ",VLOOKUP(F417,'[1]Науч.спец-ФГОС-кафедра'!$A$1:$B$52,2,0),VLOOKUP(F417,'[1]ФГОС ВПО-ФГОС ВО'!$A$2:$B$129,2,0))</f>
        <v>Управление в технических системах</v>
      </c>
      <c r="K417" s="54" t="s">
        <v>263</v>
      </c>
      <c r="L417" s="2">
        <v>2023</v>
      </c>
      <c r="M417" s="14">
        <f t="shared" ca="1" si="39"/>
        <v>2</v>
      </c>
      <c r="N417" s="2" t="str">
        <f>VLOOKUP(P417,[1]Кафедры!$A$2:$E$587,5,0)</f>
        <v>ИЭиАС</v>
      </c>
      <c r="O417" s="2" t="s">
        <v>55</v>
      </c>
      <c r="P417" s="14">
        <v>2</v>
      </c>
      <c r="Q417" s="2" t="str">
        <f>VLOOKUP(P417,[1]Кафедры!$A$2:$D$587,3,0)</f>
        <v>АСУ</v>
      </c>
      <c r="R417" s="2" t="str">
        <f>VLOOKUP(P417,[1]Кафедры!$A$2:$D$587,4,0)</f>
        <v>Андреев С.М.</v>
      </c>
      <c r="S417" s="6" t="s">
        <v>73</v>
      </c>
      <c r="T417" s="6"/>
      <c r="U417" s="1" t="s">
        <v>39</v>
      </c>
      <c r="V417" s="17">
        <v>45200</v>
      </c>
      <c r="W417" s="2" t="s">
        <v>57</v>
      </c>
      <c r="X417" s="17">
        <f t="shared" si="40"/>
        <v>46996</v>
      </c>
      <c r="Y417" s="2" t="str">
        <f>IFERROR(IF(B417="ФГОС ВО",VLOOKUP(E417,'[1]Науч.спец-ФГОС-кафедра'!$G$3:$H$52,2,0),VLOOKUP(F417,'[1]Науч.спец-ФГОС-кафедра'!$A$3:$H$52,8,0)),"")</f>
        <v/>
      </c>
      <c r="Z417" s="18">
        <v>8</v>
      </c>
      <c r="AA417" s="15" t="str">
        <f>IF(B417="ФГОС 3++",VLOOKUP(F417,'[1]Справочник ФГОС ВО'!$C$2:$K$126,9,0),"")</f>
        <v>Добавлена+алгоритмы</v>
      </c>
      <c r="AB417" s="20"/>
      <c r="AC417" s="6" t="str">
        <f>IF(AND(G417="асп",B417="ФГОС ВО"),VLOOKUP(K417,'[1]Науч.спец-ФГОС-кафедра'!$F$2:$S$52,14,0),"")</f>
        <v/>
      </c>
      <c r="AD417" s="14">
        <f t="shared" si="41"/>
        <v>2028</v>
      </c>
      <c r="AE417" s="14" t="s">
        <v>78</v>
      </c>
      <c r="AF417" s="6"/>
    </row>
    <row r="418" spans="1:32" ht="30">
      <c r="A418" s="5" t="str">
        <f t="shared" si="36"/>
        <v>28.00.00</v>
      </c>
      <c r="B418" s="6" t="s">
        <v>32</v>
      </c>
      <c r="C418" s="7" t="str">
        <f t="shared" si="37"/>
        <v/>
      </c>
      <c r="D418" s="8" t="str">
        <f t="shared" si="38"/>
        <v/>
      </c>
      <c r="E418" s="9" t="str">
        <f>IFERROR(VLOOKUP(F418,'[1]ФГОС ВПО-ФГОС ВО'!$A$2:$C$111,3,0),IF(B418="ФГОС ВО",VLOOKUP([1]Группы!#REF!,'[1]Науч.спец-ФГОС-кафедра'!$F$3:$G$52,2,0),VLOOKUP(J418,'[1]Науч.спец-ФГОС-кафедра'!$B$3:$G$52,6,0)))</f>
        <v xml:space="preserve"> </v>
      </c>
      <c r="F418" s="6" t="s">
        <v>265</v>
      </c>
      <c r="G418" s="6" t="s">
        <v>34</v>
      </c>
      <c r="H418" s="11" t="s">
        <v>813</v>
      </c>
      <c r="I418" s="11" t="s">
        <v>813</v>
      </c>
      <c r="J418" s="13" t="str">
        <f>IF(B418="ФГТ",VLOOKUP(F418,'[1]Науч.спец-ФГОС-кафедра'!$A$1:$B$52,2,0),VLOOKUP(F418,'[1]ФГОС ВПО-ФГОС ВО'!$A$2:$B$129,2,0))</f>
        <v>Наноматериалы</v>
      </c>
      <c r="K418" s="13" t="s">
        <v>268</v>
      </c>
      <c r="L418" s="2">
        <v>2023</v>
      </c>
      <c r="M418" s="14">
        <f t="shared" ca="1" si="39"/>
        <v>2</v>
      </c>
      <c r="N418" s="2" t="str">
        <f>VLOOKUP(P418,[1]Кафедры!$A$2:$E$587,5,0)</f>
        <v>ИММиМ</v>
      </c>
      <c r="O418" s="2" t="s">
        <v>137</v>
      </c>
      <c r="P418" s="14">
        <v>28</v>
      </c>
      <c r="Q418" s="2" t="str">
        <f>VLOOKUP(P418,[1]Кафедры!$A$2:$D$587,3,0)</f>
        <v>ТОМ</v>
      </c>
      <c r="R418" s="2" t="str">
        <f>VLOOKUP(P418,[1]Кафедры!$A$2:$D$587,4,0)</f>
        <v>Моллер А.Б.</v>
      </c>
      <c r="S418" s="6" t="s">
        <v>38</v>
      </c>
      <c r="T418" s="6"/>
      <c r="U418" s="1"/>
      <c r="V418" s="17">
        <v>45170</v>
      </c>
      <c r="W418" s="2" t="s">
        <v>40</v>
      </c>
      <c r="X418" s="17">
        <f t="shared" si="40"/>
        <v>46630</v>
      </c>
      <c r="Y418" s="2" t="str">
        <f>IFERROR(IF(B418="ФГОС ВО",VLOOKUP(E418,'[1]Науч.спец-ФГОС-кафедра'!$G$3:$H$52,2,0),VLOOKUP(F418,'[1]Науч.спец-ФГОС-кафедра'!$A$3:$H$52,8,0)),"")</f>
        <v/>
      </c>
      <c r="Z418" s="18">
        <v>17</v>
      </c>
      <c r="AA418" s="15" t="str">
        <f>IF(B418="ФГОС 3++",VLOOKUP(F418,'[1]Справочник ФГОС ВО'!$C$2:$K$126,9,0),"")</f>
        <v>Актуализировано</v>
      </c>
      <c r="AB418" s="20"/>
      <c r="AC418" s="6" t="str">
        <f>IF(AND(G418="асп",B418="ФГОС ВО"),VLOOKUP(K418,'[1]Науч.спец-ФГОС-кафедра'!$F$2:$S$52,14,0),"")</f>
        <v/>
      </c>
      <c r="AD418" s="14">
        <f t="shared" si="41"/>
        <v>2027</v>
      </c>
      <c r="AE418" s="14" t="s">
        <v>78</v>
      </c>
      <c r="AF418" s="6"/>
    </row>
    <row r="419" spans="1:32" ht="38.25">
      <c r="A419" s="5" t="str">
        <f t="shared" si="36"/>
        <v>29.00.00</v>
      </c>
      <c r="B419" s="6" t="s">
        <v>32</v>
      </c>
      <c r="C419" s="7" t="str">
        <f t="shared" si="37"/>
        <v/>
      </c>
      <c r="D419" s="8" t="str">
        <f t="shared" si="38"/>
        <v/>
      </c>
      <c r="E419" s="9">
        <f>IFERROR(VLOOKUP(F419,'[1]ФГОС ВПО-ФГОС ВО'!$A$2:$C$111,3,0),IF(B419="ФГОС ВО",VLOOKUP([1]Группы!#REF!,'[1]Науч.спец-ФГОС-кафедра'!$F$3:$G$52,2,0),VLOOKUP(J419,'[1]Науч.спец-ФГОС-кафедра'!$B$3:$G$52,6,0)))</f>
        <v>261700</v>
      </c>
      <c r="F419" s="6" t="s">
        <v>518</v>
      </c>
      <c r="G419" s="6" t="s">
        <v>34</v>
      </c>
      <c r="H419" s="11" t="s">
        <v>814</v>
      </c>
      <c r="I419" s="11" t="s">
        <v>814</v>
      </c>
      <c r="J419" s="13" t="str">
        <f>IF(B419="ФГТ",VLOOKUP(F419,'[1]Науч.спец-ФГОС-кафедра'!$A$1:$B$52,2,0),VLOOKUP(F419,'[1]ФГОС ВПО-ФГОС ВО'!$A$2:$B$129,2,0))</f>
        <v>Технология полиграфического и упаковочного производства</v>
      </c>
      <c r="K419" s="53" t="s">
        <v>815</v>
      </c>
      <c r="L419" s="2">
        <v>2023</v>
      </c>
      <c r="M419" s="14">
        <f t="shared" ca="1" si="39"/>
        <v>2</v>
      </c>
      <c r="N419" s="2" t="str">
        <f>VLOOKUP(P419,[1]Кафедры!$A$2:$E$587,5,0)</f>
        <v>ИЕиС</v>
      </c>
      <c r="O419" s="2" t="s">
        <v>37</v>
      </c>
      <c r="P419" s="14">
        <v>66</v>
      </c>
      <c r="Q419" s="2" t="str">
        <f>VLOOKUP(P419,[1]Кафедры!$A$2:$D$587,3,0)</f>
        <v>Химии</v>
      </c>
      <c r="R419" s="2" t="str">
        <f>VLOOKUP(P419,[1]Кафедры!$A$2:$D$587,4,0)</f>
        <v>Медяник Н.Л.</v>
      </c>
      <c r="S419" s="6" t="s">
        <v>38</v>
      </c>
      <c r="T419" s="6"/>
      <c r="U419" s="16" t="s">
        <v>39</v>
      </c>
      <c r="V419" s="17">
        <v>45170</v>
      </c>
      <c r="W419" s="2" t="s">
        <v>40</v>
      </c>
      <c r="X419" s="17">
        <f t="shared" si="40"/>
        <v>46630</v>
      </c>
      <c r="Y419" s="2" t="str">
        <f>IFERROR(IF(B419="ФГОС ВО",VLOOKUP(E419,'[1]Науч.спец-ФГОС-кафедра'!$G$3:$H$52,2,0),VLOOKUP(F419,'[1]Науч.спец-ФГОС-кафедра'!$A$3:$H$52,8,0)),"")</f>
        <v/>
      </c>
      <c r="Z419" s="18">
        <v>20</v>
      </c>
      <c r="AA419" s="15" t="str">
        <f>IF(B419="ФГОС 3++",VLOOKUP(F419,'[1]Справочник ФГОС ВО'!$C$2:$K$126,9,0),"")</f>
        <v>Актуализировано</v>
      </c>
      <c r="AB419" s="20"/>
      <c r="AC419" s="6" t="str">
        <f>IF(AND(G419="асп",B419="ФГОС ВО"),VLOOKUP(K419,'[1]Науч.спец-ФГОС-кафедра'!$F$2:$S$52,14,0),"")</f>
        <v/>
      </c>
      <c r="AD419" s="14">
        <f t="shared" si="41"/>
        <v>2027</v>
      </c>
      <c r="AE419" s="14" t="s">
        <v>78</v>
      </c>
      <c r="AF419" s="6"/>
    </row>
    <row r="420" spans="1:32" ht="30">
      <c r="A420" s="5" t="str">
        <f t="shared" si="36"/>
        <v>29.00.00</v>
      </c>
      <c r="B420" s="6" t="s">
        <v>32</v>
      </c>
      <c r="C420" s="7" t="str">
        <f t="shared" si="37"/>
        <v/>
      </c>
      <c r="D420" s="8" t="str">
        <f t="shared" si="38"/>
        <v/>
      </c>
      <c r="E420" s="9">
        <f>IFERROR(VLOOKUP(F420,'[1]ФГОС ВПО-ФГОС ВО'!$A$2:$C$111,3,0),IF(B420="ФГОС ВО",VLOOKUP([1]Группы!#REF!,'[1]Науч.спец-ФГОС-кафедра'!$F$3:$G$52,2,0),VLOOKUP(J420,'[1]Науч.спец-ФГОС-кафедра'!$B$3:$G$52,6,0)))</f>
        <v>261400</v>
      </c>
      <c r="F420" s="6" t="s">
        <v>269</v>
      </c>
      <c r="G420" s="6" t="s">
        <v>34</v>
      </c>
      <c r="H420" s="11" t="s">
        <v>816</v>
      </c>
      <c r="I420" s="11" t="s">
        <v>816</v>
      </c>
      <c r="J420" s="13" t="str">
        <f>IF(B420="ФГТ",VLOOKUP(F420,'[1]Науч.спец-ФГОС-кафедра'!$A$1:$B$52,2,0),VLOOKUP(F420,'[1]ФГОС ВПО-ФГОС ВО'!$A$2:$B$129,2,0))</f>
        <v>Технология художественной обработки материалов</v>
      </c>
      <c r="K420" s="54" t="s">
        <v>817</v>
      </c>
      <c r="L420" s="2">
        <v>2023</v>
      </c>
      <c r="M420" s="14">
        <f t="shared" ca="1" si="39"/>
        <v>2</v>
      </c>
      <c r="N420" s="2" t="str">
        <f>VLOOKUP(P420,[1]Кафедры!$A$2:$E$587,5,0)</f>
        <v>ИСАиИ</v>
      </c>
      <c r="O420" s="2" t="s">
        <v>48</v>
      </c>
      <c r="P420" s="14">
        <v>67</v>
      </c>
      <c r="Q420" s="2" t="str">
        <f>VLOOKUP(P420,[1]Кафедры!$A$2:$D$587,3,0)</f>
        <v>ХОМ</v>
      </c>
      <c r="R420" s="2" t="str">
        <f>VLOOKUP(P420,[1]Кафедры!$A$2:$D$587,4,0)</f>
        <v>Гаврицков С.А.</v>
      </c>
      <c r="S420" s="6" t="s">
        <v>38</v>
      </c>
      <c r="T420" s="6"/>
      <c r="U420" s="16" t="s">
        <v>39</v>
      </c>
      <c r="V420" s="17">
        <v>45170</v>
      </c>
      <c r="W420" s="2" t="s">
        <v>40</v>
      </c>
      <c r="X420" s="17">
        <f t="shared" si="40"/>
        <v>46630</v>
      </c>
      <c r="Y420" s="2" t="str">
        <f>IFERROR(IF(B420="ФГОС ВО",VLOOKUP(E420,'[1]Науч.спец-ФГОС-кафедра'!$G$3:$H$52,2,0),VLOOKUP(F420,'[1]Науч.спец-ФГОС-кафедра'!$A$3:$H$52,8,0)),"")</f>
        <v/>
      </c>
      <c r="Z420" s="44">
        <v>14</v>
      </c>
      <c r="AA420" s="15" t="str">
        <f>IF(B420="ФГОС 3++",VLOOKUP(F420,'[1]Справочник ФГОС ВО'!$C$2:$K$126,9,0),"")</f>
        <v>Актуализировано</v>
      </c>
      <c r="AB420" s="20"/>
      <c r="AC420" s="6" t="str">
        <f>IF(AND(G420="асп",B420="ФГОС ВО"),VLOOKUP(K420,'[1]Науч.спец-ФГОС-кафедра'!$F$2:$S$52,14,0),"")</f>
        <v/>
      </c>
      <c r="AD420" s="14">
        <f t="shared" si="41"/>
        <v>2027</v>
      </c>
      <c r="AE420" s="14" t="s">
        <v>78</v>
      </c>
      <c r="AF420" s="6"/>
    </row>
    <row r="421" spans="1:32" ht="45">
      <c r="A421" s="5" t="str">
        <f t="shared" si="36"/>
        <v>37.00.00</v>
      </c>
      <c r="B421" s="6" t="s">
        <v>32</v>
      </c>
      <c r="C421" s="7" t="str">
        <f t="shared" si="37"/>
        <v/>
      </c>
      <c r="D421" s="8" t="str">
        <f t="shared" si="38"/>
        <v/>
      </c>
      <c r="E421" s="9" t="str">
        <f>IFERROR(VLOOKUP(F421,'[1]ФГОС ВПО-ФГОС ВО'!$A$2:$C$111,3,0),IF(B421="ФГОС ВО",VLOOKUP([1]Группы!#REF!,'[1]Науч.спец-ФГОС-кафедра'!$F$3:$G$52,2,0),VLOOKUP(J421,'[1]Науч.спец-ФГОС-кафедра'!$B$3:$G$52,6,0)))</f>
        <v>030300</v>
      </c>
      <c r="F421" s="6" t="s">
        <v>275</v>
      </c>
      <c r="G421" s="6" t="s">
        <v>34</v>
      </c>
      <c r="H421" s="6" t="s">
        <v>818</v>
      </c>
      <c r="I421" s="6" t="s">
        <v>818</v>
      </c>
      <c r="J421" s="13" t="str">
        <f>IF(B421="ФГТ",VLOOKUP(F421,'[1]Науч.спец-ФГОС-кафедра'!$A$1:$B$52,2,0),VLOOKUP(F421,'[1]ФГОС ВПО-ФГОС ВО'!$A$2:$B$129,2,0))</f>
        <v>Психология</v>
      </c>
      <c r="K421" s="53" t="s">
        <v>277</v>
      </c>
      <c r="L421" s="2">
        <v>2023</v>
      </c>
      <c r="M421" s="14">
        <f t="shared" ca="1" si="39"/>
        <v>2</v>
      </c>
      <c r="N421" s="2" t="str">
        <f>VLOOKUP(P421,[1]Кафедры!$A$2:$E$587,5,0)</f>
        <v>ИГО</v>
      </c>
      <c r="O421" s="2" t="s">
        <v>282</v>
      </c>
      <c r="P421" s="14">
        <v>46</v>
      </c>
      <c r="Q421" s="2" t="str">
        <f>VLOOKUP(P421,[1]Кафедры!$A$2:$D$587,3,0)</f>
        <v>Психологии</v>
      </c>
      <c r="R421" s="2" t="str">
        <f>VLOOKUP(P421,[1]Кафедры!$A$2:$D$587,4,0)</f>
        <v>Степанова О.П.</v>
      </c>
      <c r="S421" s="6" t="s">
        <v>38</v>
      </c>
      <c r="T421" s="6"/>
      <c r="U421" s="15" t="s">
        <v>755</v>
      </c>
      <c r="V421" s="17">
        <v>45170</v>
      </c>
      <c r="W421" s="2" t="s">
        <v>40</v>
      </c>
      <c r="X421" s="17">
        <f t="shared" si="40"/>
        <v>46630</v>
      </c>
      <c r="Y421" s="2" t="str">
        <f>IFERROR(IF(B421="ФГОС ВО",VLOOKUP(E421,'[1]Науч.спец-ФГОС-кафедра'!$G$3:$H$52,2,0),VLOOKUP(F421,'[1]Науч.спец-ФГОС-кафедра'!$A$3:$H$52,8,0)),"")</f>
        <v/>
      </c>
      <c r="Z421" s="44">
        <v>24</v>
      </c>
      <c r="AA421" s="15" t="str">
        <f>IF(B421="ФГОС 3++",VLOOKUP(F421,'[1]Справочник ФГОС ВО'!$C$2:$K$126,9,0),"")</f>
        <v>Добавлена</v>
      </c>
      <c r="AB421" s="20"/>
      <c r="AC421" s="6" t="str">
        <f>IF(AND(G421="асп",B421="ФГОС ВО"),VLOOKUP(K421,'[1]Науч.спец-ФГОС-кафедра'!$F$2:$S$52,14,0),"")</f>
        <v/>
      </c>
      <c r="AD421" s="14">
        <f t="shared" si="41"/>
        <v>2027</v>
      </c>
      <c r="AE421" s="14" t="s">
        <v>78</v>
      </c>
      <c r="AF421" s="6"/>
    </row>
    <row r="422" spans="1:32">
      <c r="A422" s="5" t="str">
        <f t="shared" si="36"/>
        <v>37.00.00</v>
      </c>
      <c r="B422" s="6" t="s">
        <v>32</v>
      </c>
      <c r="C422" s="7" t="str">
        <f t="shared" si="37"/>
        <v/>
      </c>
      <c r="D422" s="8" t="str">
        <f t="shared" si="38"/>
        <v/>
      </c>
      <c r="E422" s="9" t="str">
        <f>IFERROR(VLOOKUP(F422,'[1]ФГОС ВПО-ФГОС ВО'!$A$2:$C$111,3,0),IF(B422="ФГОС ВО",VLOOKUP([1]Группы!#REF!,'[1]Науч.спец-ФГОС-кафедра'!$F$3:$G$52,2,0),VLOOKUP(J422,'[1]Науч.спец-ФГОС-кафедра'!$B$3:$G$52,6,0)))</f>
        <v>030300</v>
      </c>
      <c r="F422" s="6" t="s">
        <v>275</v>
      </c>
      <c r="G422" s="6" t="s">
        <v>34</v>
      </c>
      <c r="H422" s="6" t="s">
        <v>819</v>
      </c>
      <c r="I422" s="6" t="s">
        <v>819</v>
      </c>
      <c r="J422" s="13" t="str">
        <f>IF(B422="ФГТ",VLOOKUP(F422,'[1]Науч.спец-ФГОС-кафедра'!$A$1:$B$52,2,0),VLOOKUP(F422,'[1]ФГОС ВПО-ФГОС ВО'!$A$2:$B$129,2,0))</f>
        <v>Психология</v>
      </c>
      <c r="K422" s="53" t="s">
        <v>277</v>
      </c>
      <c r="L422" s="2">
        <v>2023</v>
      </c>
      <c r="M422" s="14">
        <f t="shared" ca="1" si="39"/>
        <v>2</v>
      </c>
      <c r="N422" s="2" t="str">
        <f>VLOOKUP(P422,[1]Кафедры!$A$2:$E$587,5,0)</f>
        <v>ИГО</v>
      </c>
      <c r="O422" s="2" t="s">
        <v>55</v>
      </c>
      <c r="P422" s="14">
        <v>46</v>
      </c>
      <c r="Q422" s="2" t="str">
        <f>VLOOKUP(P422,[1]Кафедры!$A$2:$D$587,3,0)</f>
        <v>Психологии</v>
      </c>
      <c r="R422" s="2" t="str">
        <f>VLOOKUP(P422,[1]Кафедры!$A$2:$D$587,4,0)</f>
        <v>Степанова О.П.</v>
      </c>
      <c r="S422" s="6" t="s">
        <v>56</v>
      </c>
      <c r="T422" s="6"/>
      <c r="U422" s="1"/>
      <c r="V422" s="57">
        <v>45200</v>
      </c>
      <c r="W422" s="2" t="s">
        <v>57</v>
      </c>
      <c r="X422" s="17">
        <f t="shared" si="40"/>
        <v>46996</v>
      </c>
      <c r="Y422" s="2" t="str">
        <f>IFERROR(IF(B422="ФГОС ВО",VLOOKUP(E422,'[1]Науч.спец-ФГОС-кафедра'!$G$3:$H$52,2,0),VLOOKUP(F422,'[1]Науч.спец-ФГОС-кафедра'!$A$3:$H$52,8,0)),"")</f>
        <v/>
      </c>
      <c r="Z422" s="44">
        <v>17</v>
      </c>
      <c r="AA422" s="15" t="str">
        <f>IF(B422="ФГОС 3++",VLOOKUP(F422,'[1]Справочник ФГОС ВО'!$C$2:$K$126,9,0),"")</f>
        <v>Добавлена</v>
      </c>
      <c r="AB422" s="20"/>
      <c r="AC422" s="6" t="str">
        <f>IF(AND(G422="асп",B422="ФГОС ВО"),VLOOKUP(K422,'[1]Науч.спец-ФГОС-кафедра'!$F$2:$S$52,14,0),"")</f>
        <v/>
      </c>
      <c r="AD422" s="14">
        <f t="shared" si="41"/>
        <v>2028</v>
      </c>
      <c r="AE422" s="14" t="s">
        <v>78</v>
      </c>
      <c r="AF422" s="6"/>
    </row>
    <row r="423" spans="1:32" ht="30">
      <c r="A423" s="5" t="str">
        <f t="shared" si="36"/>
        <v>38.00.00</v>
      </c>
      <c r="B423" s="6" t="s">
        <v>32</v>
      </c>
      <c r="C423" s="7" t="str">
        <f t="shared" si="37"/>
        <v/>
      </c>
      <c r="D423" s="8" t="str">
        <f t="shared" si="38"/>
        <v/>
      </c>
      <c r="E423" s="9" t="str">
        <f>IFERROR(VLOOKUP(F423,'[1]ФГОС ВПО-ФГОС ВО'!$A$2:$C$111,3,0),IF(B423="ФГОС ВО",VLOOKUP([1]Группы!#REF!,'[1]Науч.спец-ФГОС-кафедра'!$F$3:$G$52,2,0),VLOOKUP(J423,'[1]Науч.спец-ФГОС-кафедра'!$B$3:$G$52,6,0)))</f>
        <v>080100</v>
      </c>
      <c r="F423" s="6" t="s">
        <v>283</v>
      </c>
      <c r="G423" s="11" t="s">
        <v>34</v>
      </c>
      <c r="H423" s="6" t="s">
        <v>820</v>
      </c>
      <c r="I423" s="6" t="s">
        <v>820</v>
      </c>
      <c r="J423" s="13" t="str">
        <f>IF(B423="ФГТ",VLOOKUP(F423,'[1]Науч.спец-ФГОС-кафедра'!$A$1:$B$52,2,0),VLOOKUP(F423,'[1]ФГОС ВПО-ФГОС ВО'!$A$2:$B$129,2,0))</f>
        <v>Экономика</v>
      </c>
      <c r="K423" s="53" t="s">
        <v>291</v>
      </c>
      <c r="L423" s="2">
        <v>2023</v>
      </c>
      <c r="M423" s="14">
        <f t="shared" ca="1" si="39"/>
        <v>2</v>
      </c>
      <c r="N423" s="2" t="str">
        <f>VLOOKUP(P423,[1]Кафедры!$A$2:$E$587,5,0)</f>
        <v>ИЭиУ</v>
      </c>
      <c r="O423" s="2" t="s">
        <v>289</v>
      </c>
      <c r="P423" s="14">
        <v>69</v>
      </c>
      <c r="Q423" s="2" t="str">
        <f>VLOOKUP(P423,[1]Кафедры!$A$2:$D$587,3,0)</f>
        <v>Экономики</v>
      </c>
      <c r="R423" s="2" t="str">
        <f>VLOOKUP(P423,[1]Кафедры!$A$2:$D$587,4,0)</f>
        <v>Васильева А.Г.</v>
      </c>
      <c r="S423" s="6" t="s">
        <v>38</v>
      </c>
      <c r="T423" s="2" t="s">
        <v>475</v>
      </c>
      <c r="U423" s="1"/>
      <c r="V423" s="17">
        <v>45170</v>
      </c>
      <c r="W423" s="2" t="s">
        <v>40</v>
      </c>
      <c r="X423" s="17">
        <f t="shared" si="40"/>
        <v>46630</v>
      </c>
      <c r="Y423" s="2" t="str">
        <f>IFERROR(IF(B423="ФГОС ВО",VLOOKUP(E423,'[1]Науч.спец-ФГОС-кафедра'!$G$3:$H$52,2,0),VLOOKUP(F423,'[1]Науч.спец-ФГОС-кафедра'!$A$3:$H$52,8,0)),"")</f>
        <v/>
      </c>
      <c r="Z423" s="18">
        <v>18</v>
      </c>
      <c r="AA423" s="15" t="str">
        <f>IF(B423="ФГОС 3++",VLOOKUP(F423,'[1]Справочник ФГОС ВО'!$C$2:$K$126,9,0),"")</f>
        <v>Добавлена</v>
      </c>
      <c r="AB423" s="20" t="s">
        <v>74</v>
      </c>
      <c r="AC423" s="6" t="str">
        <f>IF(AND(G423="асп",B423="ФГОС ВО"),VLOOKUP(K423,'[1]Науч.спец-ФГОС-кафедра'!$F$2:$S$52,14,0),"")</f>
        <v/>
      </c>
      <c r="AD423" s="14">
        <f t="shared" si="41"/>
        <v>2027</v>
      </c>
      <c r="AE423" s="14" t="s">
        <v>78</v>
      </c>
      <c r="AF423" s="6"/>
    </row>
    <row r="424" spans="1:32" ht="25.5">
      <c r="A424" s="5" t="str">
        <f t="shared" si="36"/>
        <v>38.00.00</v>
      </c>
      <c r="B424" s="6" t="s">
        <v>32</v>
      </c>
      <c r="C424" s="7" t="str">
        <f t="shared" si="37"/>
        <v/>
      </c>
      <c r="D424" s="8" t="str">
        <f t="shared" si="38"/>
        <v/>
      </c>
      <c r="E424" s="9" t="str">
        <f>IFERROR(VLOOKUP(F424,'[1]ФГОС ВПО-ФГОС ВО'!$A$2:$C$111,3,0),IF(B424="ФГОС ВО",VLOOKUP([1]Группы!#REF!,'[1]Науч.спец-ФГОС-кафедра'!$F$3:$G$52,2,0),VLOOKUP(J424,'[1]Науч.спец-ФГОС-кафедра'!$B$3:$G$52,6,0)))</f>
        <v>080100</v>
      </c>
      <c r="F424" s="6" t="s">
        <v>283</v>
      </c>
      <c r="G424" s="11" t="s">
        <v>34</v>
      </c>
      <c r="H424" s="23" t="s">
        <v>821</v>
      </c>
      <c r="I424" s="11" t="s">
        <v>822</v>
      </c>
      <c r="J424" s="13" t="str">
        <f>IF(B424="ФГТ",VLOOKUP(F424,'[1]Науч.спец-ФГОС-кафедра'!$A$1:$B$52,2,0),VLOOKUP(F424,'[1]ФГОС ВПО-ФГОС ВО'!$A$2:$B$129,2,0))</f>
        <v>Экономика</v>
      </c>
      <c r="K424" s="73" t="s">
        <v>526</v>
      </c>
      <c r="L424" s="2">
        <v>2023</v>
      </c>
      <c r="M424" s="14">
        <f t="shared" ca="1" si="39"/>
        <v>2</v>
      </c>
      <c r="N424" s="2" t="str">
        <f>VLOOKUP(P424,[1]Кафедры!$A$2:$E$587,5,0)</f>
        <v>ИЭиУ</v>
      </c>
      <c r="O424" s="2" t="s">
        <v>55</v>
      </c>
      <c r="P424" s="14">
        <v>69</v>
      </c>
      <c r="Q424" s="2" t="str">
        <f>VLOOKUP(P424,[1]Кафедры!$A$2:$D$587,3,0)</f>
        <v>Экономики</v>
      </c>
      <c r="R424" s="2" t="str">
        <f>VLOOKUP(P424,[1]Кафедры!$A$2:$D$587,4,0)</f>
        <v>Васильева А.Г.</v>
      </c>
      <c r="S424" s="6" t="s">
        <v>56</v>
      </c>
      <c r="T424" s="6"/>
      <c r="U424" s="1"/>
      <c r="V424" s="57">
        <v>45200</v>
      </c>
      <c r="W424" s="2" t="s">
        <v>57</v>
      </c>
      <c r="X424" s="17">
        <f t="shared" si="40"/>
        <v>46996</v>
      </c>
      <c r="Y424" s="2" t="str">
        <f>IFERROR(IF(B424="ФГОС ВО",VLOOKUP(E424,'[1]Науч.спец-ФГОС-кафедра'!$G$3:$H$52,2,0),VLOOKUP(F424,'[1]Науч.спец-ФГОС-кафедра'!$A$3:$H$52,8,0)),"")</f>
        <v/>
      </c>
      <c r="Z424" s="74">
        <v>18</v>
      </c>
      <c r="AA424" s="15" t="str">
        <f>IF(B424="ФГОС 3++",VLOOKUP(F424,'[1]Справочник ФГОС ВО'!$C$2:$K$126,9,0),"")</f>
        <v>Добавлена</v>
      </c>
      <c r="AB424" s="20"/>
      <c r="AC424" s="6" t="str">
        <f>IF(AND(G424="асп",B424="ФГОС ВО"),VLOOKUP(K424,'[1]Науч.спец-ФГОС-кафедра'!$F$2:$S$52,14,0),"")</f>
        <v/>
      </c>
      <c r="AD424" s="14">
        <f t="shared" si="41"/>
        <v>2028</v>
      </c>
      <c r="AE424" s="14" t="s">
        <v>78</v>
      </c>
      <c r="AF424" s="6"/>
    </row>
    <row r="425" spans="1:32">
      <c r="A425" s="5" t="str">
        <f t="shared" si="36"/>
        <v>38.00.00</v>
      </c>
      <c r="B425" s="6" t="s">
        <v>32</v>
      </c>
      <c r="C425" s="7" t="str">
        <f t="shared" si="37"/>
        <v/>
      </c>
      <c r="D425" s="8" t="str">
        <f t="shared" si="38"/>
        <v/>
      </c>
      <c r="E425" s="9" t="str">
        <f>IFERROR(VLOOKUP(F425,'[1]ФГОС ВПО-ФГОС ВО'!$A$2:$C$111,3,0),IF(B425="ФГОС ВО",VLOOKUP([1]Группы!#REF!,'[1]Науч.спец-ФГОС-кафедра'!$F$3:$G$52,2,0),VLOOKUP(J425,'[1]Науч.спец-ФГОС-кафедра'!$B$3:$G$52,6,0)))</f>
        <v>080100</v>
      </c>
      <c r="F425" s="6" t="s">
        <v>283</v>
      </c>
      <c r="G425" s="11" t="s">
        <v>34</v>
      </c>
      <c r="H425" s="23" t="s">
        <v>823</v>
      </c>
      <c r="I425" s="11" t="s">
        <v>822</v>
      </c>
      <c r="J425" s="13" t="str">
        <f>IF(B425="ФГТ",VLOOKUP(F425,'[1]Науч.спец-ФГОС-кафедра'!$A$1:$B$52,2,0),VLOOKUP(F425,'[1]ФГОС ВПО-ФГОС ВО'!$A$2:$B$129,2,0))</f>
        <v>Экономика</v>
      </c>
      <c r="K425" s="73" t="s">
        <v>824</v>
      </c>
      <c r="L425" s="2">
        <v>2023</v>
      </c>
      <c r="M425" s="14">
        <f t="shared" ca="1" si="39"/>
        <v>2</v>
      </c>
      <c r="N425" s="2" t="str">
        <f>VLOOKUP(P425,[1]Кафедры!$A$2:$E$587,5,0)</f>
        <v>ИЭиУ</v>
      </c>
      <c r="O425" s="2" t="s">
        <v>55</v>
      </c>
      <c r="P425" s="14">
        <v>69</v>
      </c>
      <c r="Q425" s="2" t="str">
        <f>VLOOKUP(P425,[1]Кафедры!$A$2:$D$587,3,0)</f>
        <v>Экономики</v>
      </c>
      <c r="R425" s="2" t="str">
        <f>VLOOKUP(P425,[1]Кафедры!$A$2:$D$587,4,0)</f>
        <v>Васильева А.Г.</v>
      </c>
      <c r="S425" s="6" t="s">
        <v>56</v>
      </c>
      <c r="T425" s="6"/>
      <c r="U425" s="1"/>
      <c r="V425" s="57">
        <v>45200</v>
      </c>
      <c r="W425" s="2" t="s">
        <v>57</v>
      </c>
      <c r="X425" s="17">
        <f t="shared" si="40"/>
        <v>46996</v>
      </c>
      <c r="Y425" s="2" t="str">
        <f>IFERROR(IF(B425="ФГОС ВО",VLOOKUP(E425,'[1]Науч.спец-ФГОС-кафедра'!$G$3:$H$52,2,0),VLOOKUP(F425,'[1]Науч.спец-ФГОС-кафедра'!$A$3:$H$52,8,0)),"")</f>
        <v/>
      </c>
      <c r="Z425" s="74"/>
      <c r="AA425" s="15" t="str">
        <f>IF(B425="ФГОС 3++",VLOOKUP(F425,'[1]Справочник ФГОС ВО'!$C$2:$K$126,9,0),"")</f>
        <v>Добавлена</v>
      </c>
      <c r="AB425" s="20"/>
      <c r="AC425" s="6" t="str">
        <f>IF(AND(G425="асп",B425="ФГОС ВО"),VLOOKUP(K425,'[1]Науч.спец-ФГОС-кафедра'!$F$2:$S$52,14,0),"")</f>
        <v/>
      </c>
      <c r="AD425" s="14">
        <f t="shared" si="41"/>
        <v>2028</v>
      </c>
      <c r="AE425" s="14" t="s">
        <v>78</v>
      </c>
      <c r="AF425" s="6"/>
    </row>
    <row r="426" spans="1:32" ht="25.5">
      <c r="A426" s="5" t="str">
        <f t="shared" si="36"/>
        <v>38.00.00</v>
      </c>
      <c r="B426" s="6" t="s">
        <v>32</v>
      </c>
      <c r="C426" s="7" t="str">
        <f t="shared" si="37"/>
        <v/>
      </c>
      <c r="D426" s="8" t="str">
        <f t="shared" si="38"/>
        <v/>
      </c>
      <c r="E426" s="9" t="str">
        <f>IFERROR(VLOOKUP(F426,'[1]ФГОС ВПО-ФГОС ВО'!$A$2:$C$111,3,0),IF(B426="ФГОС ВО",VLOOKUP([1]Группы!#REF!,'[1]Науч.спец-ФГОС-кафедра'!$F$3:$G$52,2,0),VLOOKUP(J426,'[1]Науч.спец-ФГОС-кафедра'!$B$3:$G$52,6,0)))</f>
        <v>080200</v>
      </c>
      <c r="F426" s="6" t="s">
        <v>292</v>
      </c>
      <c r="G426" s="11" t="s">
        <v>34</v>
      </c>
      <c r="H426" s="6" t="s">
        <v>825</v>
      </c>
      <c r="I426" s="6" t="s">
        <v>825</v>
      </c>
      <c r="J426" s="13" t="str">
        <f>IF(B426="ФГТ",VLOOKUP(F426,'[1]Науч.спец-ФГОС-кафедра'!$A$1:$B$52,2,0),VLOOKUP(F426,'[1]ФГОС ВПО-ФГОС ВО'!$A$2:$B$129,2,0))</f>
        <v>Менеджмент</v>
      </c>
      <c r="K426" s="54" t="s">
        <v>826</v>
      </c>
      <c r="L426" s="2">
        <v>2023</v>
      </c>
      <c r="M426" s="14">
        <f t="shared" ca="1" si="39"/>
        <v>2</v>
      </c>
      <c r="N426" s="2" t="str">
        <f>VLOOKUP(P426,[1]Кафедры!$A$2:$E$587,5,0)</f>
        <v>ИЭиУ</v>
      </c>
      <c r="O426" s="2" t="s">
        <v>289</v>
      </c>
      <c r="P426" s="14">
        <v>29</v>
      </c>
      <c r="Q426" s="2" t="str">
        <f>VLOOKUP(P426,[1]Кафедры!$A$2:$D$587,3,0)</f>
        <v>МиГУ</v>
      </c>
      <c r="R426" s="2" t="str">
        <f>VLOOKUP(P426,[1]Кафедры!$A$2:$D$587,4,0)</f>
        <v>Назарова О.Л.</v>
      </c>
      <c r="S426" s="6" t="s">
        <v>38</v>
      </c>
      <c r="T426" s="6"/>
      <c r="U426" s="1"/>
      <c r="V426" s="17">
        <v>45170</v>
      </c>
      <c r="W426" s="2" t="s">
        <v>40</v>
      </c>
      <c r="X426" s="17">
        <f t="shared" si="40"/>
        <v>46630</v>
      </c>
      <c r="Y426" s="2" t="str">
        <f>IFERROR(IF(B426="ФГОС ВО",VLOOKUP(E426,'[1]Науч.спец-ФГОС-кафедра'!$G$3:$H$52,2,0),VLOOKUP(F426,'[1]Науч.спец-ФГОС-кафедра'!$A$3:$H$52,8,0)),"")</f>
        <v/>
      </c>
      <c r="Z426" s="18">
        <v>22</v>
      </c>
      <c r="AA426" s="15" t="str">
        <f>IF(B426="ФГОС 3++",VLOOKUP(F426,'[1]Справочник ФГОС ВО'!$C$2:$K$126,9,0),"")</f>
        <v>Добавлена</v>
      </c>
      <c r="AB426" s="20"/>
      <c r="AC426" s="6" t="str">
        <f>IF(AND(G426="асп",B426="ФГОС ВО"),VLOOKUP(K426,'[1]Науч.спец-ФГОС-кафедра'!$F$2:$S$52,14,0),"")</f>
        <v/>
      </c>
      <c r="AD426" s="14">
        <f t="shared" si="41"/>
        <v>2027</v>
      </c>
      <c r="AE426" s="14" t="s">
        <v>78</v>
      </c>
      <c r="AF426" s="6"/>
    </row>
    <row r="427" spans="1:32">
      <c r="A427" s="5" t="str">
        <f t="shared" si="36"/>
        <v>38.00.00</v>
      </c>
      <c r="B427" s="6" t="s">
        <v>32</v>
      </c>
      <c r="C427" s="7" t="str">
        <f t="shared" si="37"/>
        <v/>
      </c>
      <c r="D427" s="8" t="str">
        <f t="shared" si="38"/>
        <v/>
      </c>
      <c r="E427" s="9" t="str">
        <f>IFERROR(VLOOKUP(F427,'[1]ФГОС ВПО-ФГОС ВО'!$A$2:$C$111,3,0),IF(B427="ФГОС ВО",VLOOKUP([1]Группы!#REF!,'[1]Науч.спец-ФГОС-кафедра'!$F$3:$G$52,2,0),VLOOKUP(J427,'[1]Науч.спец-ФГОС-кафедра'!$B$3:$G$52,6,0)))</f>
        <v>080200</v>
      </c>
      <c r="F427" s="6" t="s">
        <v>292</v>
      </c>
      <c r="G427" s="11" t="s">
        <v>34</v>
      </c>
      <c r="H427" s="6" t="s">
        <v>827</v>
      </c>
      <c r="I427" s="6" t="s">
        <v>827</v>
      </c>
      <c r="J427" s="13" t="str">
        <f>IF(B427="ФГТ",VLOOKUP(F427,'[1]Науч.спец-ФГОС-кафедра'!$A$1:$B$52,2,0),VLOOKUP(F427,'[1]ФГОС ВПО-ФГОС ВО'!$A$2:$B$129,2,0))</f>
        <v>Менеджмент</v>
      </c>
      <c r="K427" s="54" t="s">
        <v>530</v>
      </c>
      <c r="L427" s="2">
        <v>2023</v>
      </c>
      <c r="M427" s="14">
        <f t="shared" ca="1" si="39"/>
        <v>2</v>
      </c>
      <c r="N427" s="2" t="str">
        <f>VLOOKUP(P427,[1]Кафедры!$A$2:$E$587,5,0)</f>
        <v>ИЭиУ</v>
      </c>
      <c r="O427" s="2" t="s">
        <v>55</v>
      </c>
      <c r="P427" s="14">
        <v>29</v>
      </c>
      <c r="Q427" s="2" t="str">
        <f>VLOOKUP(P427,[1]Кафедры!$A$2:$D$587,3,0)</f>
        <v>МиГУ</v>
      </c>
      <c r="R427" s="2" t="str">
        <f>VLOOKUP(P427,[1]Кафедры!$A$2:$D$587,4,0)</f>
        <v>Назарова О.Л.</v>
      </c>
      <c r="S427" s="6" t="s">
        <v>56</v>
      </c>
      <c r="T427" s="6"/>
      <c r="U427" s="1"/>
      <c r="V427" s="57">
        <v>45200</v>
      </c>
      <c r="W427" s="2" t="s">
        <v>57</v>
      </c>
      <c r="X427" s="17">
        <f t="shared" si="40"/>
        <v>46996</v>
      </c>
      <c r="Y427" s="2" t="str">
        <f>IFERROR(IF(B427="ФГОС ВО",VLOOKUP(E427,'[1]Науч.спец-ФГОС-кафедра'!$G$3:$H$52,2,0),VLOOKUP(F427,'[1]Науч.спец-ФГОС-кафедра'!$A$3:$H$52,8,0)),"")</f>
        <v/>
      </c>
      <c r="Z427" s="18">
        <v>15</v>
      </c>
      <c r="AA427" s="15" t="str">
        <f>IF(B427="ФГОС 3++",VLOOKUP(F427,'[1]Справочник ФГОС ВО'!$C$2:$K$126,9,0),"")</f>
        <v>Добавлена</v>
      </c>
      <c r="AB427" s="20"/>
      <c r="AC427" s="6" t="str">
        <f>IF(AND(G427="асп",B427="ФГОС ВО"),VLOOKUP(K427,'[1]Науч.спец-ФГОС-кафедра'!$F$2:$S$52,14,0),"")</f>
        <v/>
      </c>
      <c r="AD427" s="14">
        <f t="shared" si="41"/>
        <v>2028</v>
      </c>
      <c r="AE427" s="14" t="s">
        <v>78</v>
      </c>
      <c r="AF427" s="6"/>
    </row>
    <row r="428" spans="1:32" ht="30">
      <c r="A428" s="5" t="str">
        <f t="shared" si="36"/>
        <v>38.00.00</v>
      </c>
      <c r="B428" s="6" t="s">
        <v>32</v>
      </c>
      <c r="C428" s="7" t="str">
        <f t="shared" si="37"/>
        <v/>
      </c>
      <c r="D428" s="8" t="str">
        <f t="shared" si="38"/>
        <v/>
      </c>
      <c r="E428" s="9" t="str">
        <f>IFERROR(VLOOKUP(F428,'[1]ФГОС ВПО-ФГОС ВО'!$A$2:$C$111,3,0),IF(B428="ФГОС ВО",VLOOKUP([1]Группы!#REF!,'[1]Науч.спец-ФГОС-кафедра'!$F$3:$G$52,2,0),VLOOKUP(J428,'[1]Науч.спец-ФГОС-кафедра'!$B$3:$G$52,6,0)))</f>
        <v>080200</v>
      </c>
      <c r="F428" s="6" t="s">
        <v>292</v>
      </c>
      <c r="G428" s="11" t="s">
        <v>34</v>
      </c>
      <c r="H428" s="6" t="s">
        <v>828</v>
      </c>
      <c r="I428" s="6" t="s">
        <v>828</v>
      </c>
      <c r="J428" s="13" t="str">
        <f>IF(B428="ФГТ",VLOOKUP(F428,'[1]Науч.спец-ФГОС-кафедра'!$A$1:$B$52,2,0),VLOOKUP(F428,'[1]ФГОС ВПО-ФГОС ВО'!$A$2:$B$129,2,0))</f>
        <v>Менеджмент</v>
      </c>
      <c r="K428" s="54" t="s">
        <v>533</v>
      </c>
      <c r="L428" s="2">
        <v>2023</v>
      </c>
      <c r="M428" s="14">
        <f t="shared" ca="1" si="39"/>
        <v>2</v>
      </c>
      <c r="N428" s="2" t="str">
        <f>VLOOKUP(P428,[1]Кафедры!$A$2:$E$587,5,0)</f>
        <v>ИГДиТ</v>
      </c>
      <c r="O428" s="2" t="s">
        <v>183</v>
      </c>
      <c r="P428" s="14">
        <v>44</v>
      </c>
      <c r="Q428" s="2" t="str">
        <f>VLOOKUP(P428,[1]Кафедры!$A$2:$D$587,3,0)</f>
        <v>ЛиУТС</v>
      </c>
      <c r="R428" s="2" t="str">
        <f>VLOOKUP(P428,[1]Кафедры!$A$2:$D$587,4,0)</f>
        <v>Фридрихсон О.В.</v>
      </c>
      <c r="S428" s="6" t="s">
        <v>38</v>
      </c>
      <c r="T428" s="2" t="s">
        <v>475</v>
      </c>
      <c r="U428" s="1"/>
      <c r="V428" s="17">
        <v>45170</v>
      </c>
      <c r="W428" s="2" t="s">
        <v>40</v>
      </c>
      <c r="X428" s="17">
        <f t="shared" si="40"/>
        <v>46630</v>
      </c>
      <c r="Y428" s="2" t="str">
        <f>IFERROR(IF(B428="ФГОС ВО",VLOOKUP(E428,'[1]Науч.спец-ФГОС-кафедра'!$G$3:$H$52,2,0),VLOOKUP(F428,'[1]Науч.спец-ФГОС-кафедра'!$A$3:$H$52,8,0)),"")</f>
        <v/>
      </c>
      <c r="Z428" s="18">
        <v>35</v>
      </c>
      <c r="AA428" s="15" t="str">
        <f>IF(B428="ФГОС 3++",VLOOKUP(F428,'[1]Справочник ФГОС ВО'!$C$2:$K$126,9,0),"")</f>
        <v>Добавлена</v>
      </c>
      <c r="AB428" s="20" t="s">
        <v>74</v>
      </c>
      <c r="AC428" s="6" t="str">
        <f>IF(AND(G428="асп",B428="ФГОС ВО"),VLOOKUP(K428,'[1]Науч.спец-ФГОС-кафедра'!$F$2:$S$52,14,0),"")</f>
        <v/>
      </c>
      <c r="AD428" s="14">
        <f t="shared" si="41"/>
        <v>2027</v>
      </c>
      <c r="AE428" s="14" t="s">
        <v>78</v>
      </c>
      <c r="AF428" s="6"/>
    </row>
    <row r="429" spans="1:32" ht="25.5">
      <c r="A429" s="5" t="str">
        <f t="shared" si="36"/>
        <v>38.00.00</v>
      </c>
      <c r="B429" s="6" t="s">
        <v>32</v>
      </c>
      <c r="C429" s="7" t="str">
        <f t="shared" si="37"/>
        <v/>
      </c>
      <c r="D429" s="8" t="str">
        <f t="shared" si="38"/>
        <v/>
      </c>
      <c r="E429" s="9" t="str">
        <f>IFERROR(VLOOKUP(F429,'[1]ФГОС ВПО-ФГОС ВО'!$A$2:$C$111,3,0),IF(B429="ФГОС ВО",VLOOKUP([1]Группы!#REF!,'[1]Науч.спец-ФГОС-кафедра'!$F$3:$G$52,2,0),VLOOKUP(J429,'[1]Науч.спец-ФГОС-кафедра'!$B$3:$G$52,6,0)))</f>
        <v>080200</v>
      </c>
      <c r="F429" s="6" t="s">
        <v>292</v>
      </c>
      <c r="G429" s="11" t="s">
        <v>34</v>
      </c>
      <c r="H429" s="6" t="s">
        <v>829</v>
      </c>
      <c r="I429" s="6" t="s">
        <v>829</v>
      </c>
      <c r="J429" s="13" t="str">
        <f>IF(B429="ФГТ",VLOOKUP(F429,'[1]Науч.спец-ФГОС-кафедра'!$A$1:$B$52,2,0),VLOOKUP(F429,'[1]ФГОС ВПО-ФГОС ВО'!$A$2:$B$129,2,0))</f>
        <v>Менеджмент</v>
      </c>
      <c r="K429" s="54" t="s">
        <v>533</v>
      </c>
      <c r="L429" s="2">
        <v>2023</v>
      </c>
      <c r="M429" s="14">
        <f t="shared" ca="1" si="39"/>
        <v>2</v>
      </c>
      <c r="N429" s="2" t="str">
        <f>VLOOKUP(P429,[1]Кафедры!$A$2:$E$587,5,0)</f>
        <v>ИГДиТ</v>
      </c>
      <c r="O429" s="2" t="s">
        <v>55</v>
      </c>
      <c r="P429" s="14">
        <v>44</v>
      </c>
      <c r="Q429" s="2" t="str">
        <f>VLOOKUP(P429,[1]Кафедры!$A$2:$D$587,3,0)</f>
        <v>ЛиУТС</v>
      </c>
      <c r="R429" s="2" t="str">
        <f>VLOOKUP(P429,[1]Кафедры!$A$2:$D$587,4,0)</f>
        <v>Фридрихсон О.В.</v>
      </c>
      <c r="S429" s="6" t="s">
        <v>56</v>
      </c>
      <c r="T429" s="6"/>
      <c r="U429" s="1"/>
      <c r="V429" s="57">
        <v>45200</v>
      </c>
      <c r="W429" s="2" t="s">
        <v>57</v>
      </c>
      <c r="X429" s="17">
        <f t="shared" si="40"/>
        <v>46996</v>
      </c>
      <c r="Y429" s="2" t="str">
        <f>IFERROR(IF(B429="ФГОС ВО",VLOOKUP(E429,'[1]Науч.спец-ФГОС-кафедра'!$G$3:$H$52,2,0),VLOOKUP(F429,'[1]Науч.спец-ФГОС-кафедра'!$A$3:$H$52,8,0)),"")</f>
        <v/>
      </c>
      <c r="Z429" s="18">
        <v>16</v>
      </c>
      <c r="AA429" s="15" t="str">
        <f>IF(B429="ФГОС 3++",VLOOKUP(F429,'[1]Справочник ФГОС ВО'!$C$2:$K$126,9,0),"")</f>
        <v>Добавлена</v>
      </c>
      <c r="AB429" s="20"/>
      <c r="AC429" s="6" t="str">
        <f>IF(AND(G429="асп",B429="ФГОС ВО"),VLOOKUP(K429,'[1]Науч.спец-ФГОС-кафедра'!$F$2:$S$52,14,0),"")</f>
        <v/>
      </c>
      <c r="AD429" s="14">
        <f t="shared" si="41"/>
        <v>2028</v>
      </c>
      <c r="AE429" s="14" t="s">
        <v>78</v>
      </c>
      <c r="AF429" s="6"/>
    </row>
    <row r="430" spans="1:32" ht="25.5">
      <c r="A430" s="5" t="str">
        <f t="shared" si="36"/>
        <v>38.00.00</v>
      </c>
      <c r="B430" s="6" t="s">
        <v>32</v>
      </c>
      <c r="C430" s="7" t="str">
        <f t="shared" si="37"/>
        <v/>
      </c>
      <c r="D430" s="8" t="str">
        <f t="shared" si="38"/>
        <v/>
      </c>
      <c r="E430" s="9" t="str">
        <f>IFERROR(VLOOKUP(F430,'[1]ФГОС ВПО-ФГОС ВО'!$A$2:$C$111,3,0),IF(B430="ФГОС ВО",VLOOKUP([1]Группы!#REF!,'[1]Науч.спец-ФГОС-кафедра'!$F$3:$G$52,2,0),VLOOKUP(J430,'[1]Науч.спец-ФГОС-кафедра'!$B$3:$G$52,6,0)))</f>
        <v>080400</v>
      </c>
      <c r="F430" s="6" t="s">
        <v>300</v>
      </c>
      <c r="G430" s="11" t="s">
        <v>34</v>
      </c>
      <c r="H430" s="6" t="s">
        <v>830</v>
      </c>
      <c r="I430" s="6" t="s">
        <v>830</v>
      </c>
      <c r="J430" s="13" t="str">
        <f>IF(B430="ФГТ",VLOOKUP(F430,'[1]Науч.спец-ФГОС-кафедра'!$A$1:$B$52,2,0),VLOOKUP(F430,'[1]ФГОС ВПО-ФГОС ВО'!$A$2:$B$129,2,0))</f>
        <v>Управление персоналом</v>
      </c>
      <c r="K430" s="54" t="s">
        <v>537</v>
      </c>
      <c r="L430" s="2">
        <v>2023</v>
      </c>
      <c r="M430" s="14">
        <f t="shared" ca="1" si="39"/>
        <v>2</v>
      </c>
      <c r="N430" s="2" t="str">
        <f>VLOOKUP(P430,[1]Кафедры!$A$2:$E$587,5,0)</f>
        <v>ИЭиУ</v>
      </c>
      <c r="O430" s="2" t="s">
        <v>55</v>
      </c>
      <c r="P430" s="14">
        <v>29</v>
      </c>
      <c r="Q430" s="2" t="str">
        <f>VLOOKUP(P430,[1]Кафедры!$A$2:$D$587,3,0)</f>
        <v>МиГУ</v>
      </c>
      <c r="R430" s="2" t="str">
        <f>VLOOKUP(P430,[1]Кафедры!$A$2:$D$587,4,0)</f>
        <v>Назарова О.Л.</v>
      </c>
      <c r="S430" s="6" t="s">
        <v>56</v>
      </c>
      <c r="T430" s="6"/>
      <c r="U430" s="1"/>
      <c r="V430" s="57">
        <v>45200</v>
      </c>
      <c r="W430" s="2" t="s">
        <v>57</v>
      </c>
      <c r="X430" s="17">
        <f t="shared" si="40"/>
        <v>46996</v>
      </c>
      <c r="Y430" s="2" t="str">
        <f>IFERROR(IF(B430="ФГОС ВО",VLOOKUP(E430,'[1]Науч.спец-ФГОС-кафедра'!$G$3:$H$52,2,0),VLOOKUP(F430,'[1]Науч.спец-ФГОС-кафедра'!$A$3:$H$52,8,0)),"")</f>
        <v/>
      </c>
      <c r="Z430" s="18">
        <v>13</v>
      </c>
      <c r="AA430" s="15" t="str">
        <f>IF(B430="ФГОС 3++",VLOOKUP(F430,'[1]Справочник ФГОС ВО'!$C$2:$K$126,9,0),"")</f>
        <v>Добавлена</v>
      </c>
      <c r="AB430" s="20"/>
      <c r="AC430" s="6" t="str">
        <f>IF(AND(G430="асп",B430="ФГОС ВО"),VLOOKUP(K430,'[1]Науч.спец-ФГОС-кафедра'!$F$2:$S$52,14,0),"")</f>
        <v/>
      </c>
      <c r="AD430" s="14">
        <f t="shared" si="41"/>
        <v>2028</v>
      </c>
      <c r="AE430" s="14" t="s">
        <v>78</v>
      </c>
      <c r="AF430" s="6"/>
    </row>
    <row r="431" spans="1:32" ht="25.5">
      <c r="A431" s="5" t="str">
        <f t="shared" si="36"/>
        <v>38.00.00</v>
      </c>
      <c r="B431" s="6" t="s">
        <v>32</v>
      </c>
      <c r="C431" s="7" t="str">
        <f t="shared" si="37"/>
        <v/>
      </c>
      <c r="D431" s="8" t="str">
        <f t="shared" si="38"/>
        <v/>
      </c>
      <c r="E431" s="9" t="str">
        <f>IFERROR(VLOOKUP(F431,'[1]ФГОС ВПО-ФГОС ВО'!$A$2:$C$111,3,0),IF(B431="ФГОС ВО",VLOOKUP([1]Группы!#REF!,'[1]Науч.спец-ФГОС-кафедра'!$F$3:$G$52,2,0),VLOOKUP(J431,'[1]Науч.спец-ФГОС-кафедра'!$B$3:$G$52,6,0)))</f>
        <v>081100</v>
      </c>
      <c r="F431" s="6" t="s">
        <v>304</v>
      </c>
      <c r="G431" s="6" t="s">
        <v>34</v>
      </c>
      <c r="H431" s="32" t="s">
        <v>831</v>
      </c>
      <c r="I431" s="32" t="s">
        <v>831</v>
      </c>
      <c r="J431" s="13" t="str">
        <f>IF(B431="ФГТ",VLOOKUP(F431,'[1]Науч.спец-ФГОС-кафедра'!$A$1:$B$52,2,0),VLOOKUP(F431,'[1]ФГОС ВПО-ФГОС ВО'!$A$2:$B$129,2,0))</f>
        <v>Государственное и муниципальное управление</v>
      </c>
      <c r="K431" s="13" t="s">
        <v>310</v>
      </c>
      <c r="L431" s="2">
        <v>2023</v>
      </c>
      <c r="M431" s="14">
        <f t="shared" ca="1" si="39"/>
        <v>2</v>
      </c>
      <c r="N431" s="2" t="str">
        <f>VLOOKUP(P431,[1]Кафедры!$A$2:$E$587,5,0)</f>
        <v>ИЭиУ</v>
      </c>
      <c r="O431" s="2" t="s">
        <v>289</v>
      </c>
      <c r="P431" s="14">
        <v>29</v>
      </c>
      <c r="Q431" s="2" t="str">
        <f>VLOOKUP(P431,[1]Кафедры!$A$2:$D$587,3,0)</f>
        <v>МиГУ</v>
      </c>
      <c r="R431" s="2" t="str">
        <f>VLOOKUP(P431,[1]Кафедры!$A$2:$D$587,4,0)</f>
        <v>Назарова О.Л.</v>
      </c>
      <c r="S431" s="6" t="s">
        <v>38</v>
      </c>
      <c r="T431" s="6"/>
      <c r="U431" s="1"/>
      <c r="V431" s="17">
        <v>45170</v>
      </c>
      <c r="W431" s="2" t="s">
        <v>40</v>
      </c>
      <c r="X431" s="17">
        <f t="shared" si="40"/>
        <v>46630</v>
      </c>
      <c r="Y431" s="2" t="str">
        <f>IFERROR(IF(B431="ФГОС ВО",VLOOKUP(E431,'[1]Науч.спец-ФГОС-кафедра'!$G$3:$H$52,2,0),VLOOKUP(F431,'[1]Науч.спец-ФГОС-кафедра'!$A$3:$H$52,8,0)),"")</f>
        <v/>
      </c>
      <c r="Z431" s="18">
        <v>24</v>
      </c>
      <c r="AA431" s="15" t="str">
        <f>IF(B431="ФГОС 3++",VLOOKUP(F431,'[1]Справочник ФГОС ВО'!$C$2:$K$126,9,0),"")</f>
        <v>Добавлена</v>
      </c>
      <c r="AB431" s="20"/>
      <c r="AC431" s="6" t="str">
        <f>IF(AND(G431="асп",B431="ФГОС ВО"),VLOOKUP(K431,'[1]Науч.спец-ФГОС-кафедра'!$F$2:$S$52,14,0),"")</f>
        <v/>
      </c>
      <c r="AD431" s="14">
        <f t="shared" si="41"/>
        <v>2027</v>
      </c>
      <c r="AE431" s="14" t="s">
        <v>78</v>
      </c>
      <c r="AF431" s="6"/>
    </row>
    <row r="432" spans="1:32" ht="25.5">
      <c r="A432" s="5" t="str">
        <f t="shared" si="36"/>
        <v>38.00.00</v>
      </c>
      <c r="B432" s="6" t="s">
        <v>32</v>
      </c>
      <c r="C432" s="7" t="str">
        <f t="shared" si="37"/>
        <v/>
      </c>
      <c r="D432" s="8" t="str">
        <f t="shared" si="38"/>
        <v/>
      </c>
      <c r="E432" s="9" t="str">
        <f>IFERROR(VLOOKUP(F432,'[1]ФГОС ВПО-ФГОС ВО'!$A$2:$C$111,3,0),IF(B432="ФГОС ВО",VLOOKUP([1]Группы!#REF!,'[1]Науч.спец-ФГОС-кафедра'!$F$3:$G$52,2,0),VLOOKUP(J432,'[1]Науч.спец-ФГОС-кафедра'!$B$3:$G$52,6,0)))</f>
        <v>081100</v>
      </c>
      <c r="F432" s="6" t="s">
        <v>304</v>
      </c>
      <c r="G432" s="6" t="s">
        <v>34</v>
      </c>
      <c r="H432" s="32" t="s">
        <v>832</v>
      </c>
      <c r="I432" s="32" t="s">
        <v>832</v>
      </c>
      <c r="J432" s="13" t="str">
        <f>IF(B432="ФГТ",VLOOKUP(F432,'[1]Науч.спец-ФГОС-кафедра'!$A$1:$B$52,2,0),VLOOKUP(F432,'[1]ФГОС ВПО-ФГОС ВО'!$A$2:$B$129,2,0))</f>
        <v>Государственное и муниципальное управление</v>
      </c>
      <c r="K432" s="13" t="s">
        <v>310</v>
      </c>
      <c r="L432" s="2">
        <v>2023</v>
      </c>
      <c r="M432" s="14">
        <f t="shared" ca="1" si="39"/>
        <v>2</v>
      </c>
      <c r="N432" s="2" t="str">
        <f>VLOOKUP(P432,[1]Кафедры!$A$2:$E$587,5,0)</f>
        <v>ИЭиУ</v>
      </c>
      <c r="O432" s="2" t="s">
        <v>55</v>
      </c>
      <c r="P432" s="14">
        <v>29</v>
      </c>
      <c r="Q432" s="2" t="str">
        <f>VLOOKUP(P432,[1]Кафедры!$A$2:$D$587,3,0)</f>
        <v>МиГУ</v>
      </c>
      <c r="R432" s="2" t="str">
        <f>VLOOKUP(P432,[1]Кафедры!$A$2:$D$587,4,0)</f>
        <v>Назарова О.Л.</v>
      </c>
      <c r="S432" s="6" t="s">
        <v>56</v>
      </c>
      <c r="T432" s="6"/>
      <c r="U432" s="1"/>
      <c r="V432" s="57">
        <v>45200</v>
      </c>
      <c r="W432" s="2" t="s">
        <v>57</v>
      </c>
      <c r="X432" s="17">
        <f t="shared" si="40"/>
        <v>46996</v>
      </c>
      <c r="Y432" s="2" t="str">
        <f>IFERROR(IF(B432="ФГОС ВО",VLOOKUP(E432,'[1]Науч.спец-ФГОС-кафедра'!$G$3:$H$52,2,0),VLOOKUP(F432,'[1]Науч.спец-ФГОС-кафедра'!$A$3:$H$52,8,0)),"")</f>
        <v/>
      </c>
      <c r="Z432" s="18">
        <v>7</v>
      </c>
      <c r="AA432" s="15" t="str">
        <f>IF(B432="ФГОС 3++",VLOOKUP(F432,'[1]Справочник ФГОС ВО'!$C$2:$K$126,9,0),"")</f>
        <v>Добавлена</v>
      </c>
      <c r="AB432" s="20"/>
      <c r="AC432" s="6" t="str">
        <f>IF(AND(G432="асп",B432="ФГОС ВО"),VLOOKUP(K432,'[1]Науч.спец-ФГОС-кафедра'!$F$2:$S$52,14,0),"")</f>
        <v/>
      </c>
      <c r="AD432" s="14">
        <f t="shared" si="41"/>
        <v>2028</v>
      </c>
      <c r="AE432" s="14" t="s">
        <v>78</v>
      </c>
      <c r="AF432" s="6"/>
    </row>
    <row r="433" spans="1:32" ht="45">
      <c r="A433" s="5" t="str">
        <f t="shared" si="36"/>
        <v>39.00.00</v>
      </c>
      <c r="B433" s="6" t="s">
        <v>32</v>
      </c>
      <c r="C433" s="7" t="str">
        <f t="shared" si="37"/>
        <v/>
      </c>
      <c r="D433" s="8" t="str">
        <f t="shared" si="38"/>
        <v/>
      </c>
      <c r="E433" s="9" t="str">
        <f>IFERROR(VLOOKUP(F433,'[1]ФГОС ВПО-ФГОС ВО'!$A$2:$C$111,3,0),IF(B433="ФГОС ВО",VLOOKUP([1]Группы!#REF!,'[1]Науч.спец-ФГОС-кафедра'!$F$3:$G$52,2,0),VLOOKUP(J433,'[1]Науч.спец-ФГОС-кафедра'!$B$3:$G$52,6,0)))</f>
        <v>040400</v>
      </c>
      <c r="F433" s="6" t="s">
        <v>311</v>
      </c>
      <c r="G433" s="6" t="s">
        <v>34</v>
      </c>
      <c r="H433" s="32" t="s">
        <v>833</v>
      </c>
      <c r="I433" s="32" t="s">
        <v>833</v>
      </c>
      <c r="J433" s="13" t="str">
        <f>IF(B433="ФГТ",VLOOKUP(F433,'[1]Науч.спец-ФГОС-кафедра'!$A$1:$B$52,2,0),VLOOKUP(F433,'[1]ФГОС ВПО-ФГОС ВО'!$A$2:$B$129,2,0))</f>
        <v>Социальная работа</v>
      </c>
      <c r="K433" s="54" t="s">
        <v>313</v>
      </c>
      <c r="L433" s="2">
        <v>2023</v>
      </c>
      <c r="M433" s="14">
        <f t="shared" ca="1" si="39"/>
        <v>2</v>
      </c>
      <c r="N433" s="2" t="str">
        <f>VLOOKUP(P433,[1]Кафедры!$A$2:$E$587,5,0)</f>
        <v>ИГО</v>
      </c>
      <c r="O433" s="2" t="s">
        <v>282</v>
      </c>
      <c r="P433" s="14">
        <v>51</v>
      </c>
      <c r="Q433" s="2" t="str">
        <f>VLOOKUP(P433,[1]Кафедры!$A$2:$D$587,3,0)</f>
        <v>СРиППО</v>
      </c>
      <c r="R433" s="2" t="str">
        <f>VLOOKUP(P433,[1]Кафедры!$A$2:$D$587,4,0)</f>
        <v>Олейник Е.В.</v>
      </c>
      <c r="S433" s="6" t="s">
        <v>38</v>
      </c>
      <c r="T433" s="6"/>
      <c r="U433" s="15" t="s">
        <v>755</v>
      </c>
      <c r="V433" s="17">
        <v>45170</v>
      </c>
      <c r="W433" s="2" t="s">
        <v>40</v>
      </c>
      <c r="X433" s="17">
        <f t="shared" si="40"/>
        <v>46630</v>
      </c>
      <c r="Y433" s="2" t="str">
        <f>IFERROR(IF(B433="ФГОС ВО",VLOOKUP(E433,'[1]Науч.спец-ФГОС-кафедра'!$G$3:$H$52,2,0),VLOOKUP(F433,'[1]Науч.спец-ФГОС-кафедра'!$A$3:$H$52,8,0)),"")</f>
        <v/>
      </c>
      <c r="Z433" s="18">
        <v>22</v>
      </c>
      <c r="AA433" s="15" t="str">
        <f>IF(B433="ФГОС 3++",VLOOKUP(F433,'[1]Справочник ФГОС ВО'!$C$2:$K$126,9,0),"")</f>
        <v>Актуализировано</v>
      </c>
      <c r="AB433" s="20"/>
      <c r="AC433" s="6" t="str">
        <f>IF(AND(G433="асп",B433="ФГОС ВО"),VLOOKUP(K433,'[1]Науч.спец-ФГОС-кафедра'!$F$2:$S$52,14,0),"")</f>
        <v/>
      </c>
      <c r="AD433" s="14">
        <f t="shared" si="41"/>
        <v>2027</v>
      </c>
      <c r="AE433" s="14" t="s">
        <v>78</v>
      </c>
      <c r="AF433" s="6"/>
    </row>
    <row r="434" spans="1:32" ht="30">
      <c r="A434" s="5" t="str">
        <f t="shared" si="36"/>
        <v>40.00.00</v>
      </c>
      <c r="B434" s="6" t="s">
        <v>32</v>
      </c>
      <c r="C434" s="7" t="str">
        <f t="shared" si="37"/>
        <v/>
      </c>
      <c r="D434" s="8" t="str">
        <f t="shared" si="38"/>
        <v/>
      </c>
      <c r="E434" s="9" t="str">
        <f>IFERROR(VLOOKUP(F434,'[1]ФГОС ВПО-ФГОС ВО'!$A$2:$C$111,3,0),IF(B434="ФГОС ВО",VLOOKUP([1]Группы!#REF!,'[1]Науч.спец-ФГОС-кафедра'!$F$3:$G$52,2,0),VLOOKUP(J434,'[1]Науч.спец-ФГОС-кафедра'!$B$3:$G$52,6,0)))</f>
        <v>030900</v>
      </c>
      <c r="F434" s="6" t="s">
        <v>834</v>
      </c>
      <c r="G434" s="6" t="s">
        <v>34</v>
      </c>
      <c r="H434" s="32" t="s">
        <v>835</v>
      </c>
      <c r="I434" s="32" t="s">
        <v>835</v>
      </c>
      <c r="J434" s="13" t="str">
        <f>IF(B434="ФГТ",VLOOKUP(F434,'[1]Науч.спец-ФГОС-кафедра'!$A$1:$B$52,2,0),VLOOKUP(F434,'[1]ФГОС ВПО-ФГОС ВО'!$A$2:$B$129,2,0))</f>
        <v>Юриспруденция</v>
      </c>
      <c r="K434" s="54" t="s">
        <v>836</v>
      </c>
      <c r="L434" s="2">
        <v>2023</v>
      </c>
      <c r="M434" s="14">
        <f t="shared" ca="1" si="39"/>
        <v>2</v>
      </c>
      <c r="N434" s="2" t="str">
        <f>VLOOKUP(P434,[1]Кафедры!$A$2:$E$587,5,0)</f>
        <v>ИЭиУ</v>
      </c>
      <c r="O434" s="2" t="s">
        <v>289</v>
      </c>
      <c r="P434" s="14">
        <v>38</v>
      </c>
      <c r="Q434" s="2" t="str">
        <f>VLOOKUP(P434,[1]Кафедры!$A$2:$D$587,3,0)</f>
        <v>ПиК</v>
      </c>
      <c r="R434" s="2" t="str">
        <f>VLOOKUP(P434,[1]Кафедры!$A$2:$D$587,4,0)</f>
        <v>Кива-Хамзина Ю.Л.</v>
      </c>
      <c r="S434" s="6" t="s">
        <v>38</v>
      </c>
      <c r="T434" s="6"/>
      <c r="U434" s="1"/>
      <c r="V434" s="17">
        <v>45170</v>
      </c>
      <c r="W434" s="2" t="s">
        <v>40</v>
      </c>
      <c r="X434" s="17">
        <f t="shared" si="40"/>
        <v>46630</v>
      </c>
      <c r="Y434" s="2" t="str">
        <f>IFERROR(IF(B434="ФГОС ВО",VLOOKUP(E434,'[1]Науч.спец-ФГОС-кафедра'!$G$3:$H$52,2,0),VLOOKUP(F434,'[1]Науч.спец-ФГОС-кафедра'!$A$3:$H$52,8,0)),"")</f>
        <v/>
      </c>
      <c r="Z434" s="18">
        <v>30</v>
      </c>
      <c r="AA434" s="15" t="str">
        <f>IF(B434="ФГОС 3++",VLOOKUP(F434,'[1]Справочник ФГОС ВО'!$C$2:$K$126,9,0),"")</f>
        <v>Добавлена</v>
      </c>
      <c r="AB434" s="20"/>
      <c r="AC434" s="6" t="str">
        <f>IF(AND(G434="асп",B434="ФГОС ВО"),VLOOKUP(K434,'[1]Науч.спец-ФГОС-кафедра'!$F$2:$S$52,14,0),"")</f>
        <v/>
      </c>
      <c r="AD434" s="14">
        <f t="shared" si="41"/>
        <v>2027</v>
      </c>
      <c r="AE434" s="14" t="s">
        <v>78</v>
      </c>
      <c r="AF434" s="6"/>
    </row>
    <row r="435" spans="1:32" ht="30">
      <c r="A435" s="5" t="str">
        <f t="shared" si="36"/>
        <v>40.00.00</v>
      </c>
      <c r="B435" s="6" t="s">
        <v>32</v>
      </c>
      <c r="C435" s="7" t="str">
        <f t="shared" si="37"/>
        <v/>
      </c>
      <c r="D435" s="8" t="str">
        <f t="shared" si="38"/>
        <v/>
      </c>
      <c r="E435" s="9" t="str">
        <f>IFERROR(VLOOKUP(F435,'[1]ФГОС ВПО-ФГОС ВО'!$A$2:$C$111,3,0),IF(B435="ФГОС ВО",VLOOKUP([1]Группы!#REF!,'[1]Науч.спец-ФГОС-кафедра'!$F$3:$G$52,2,0),VLOOKUP(J435,'[1]Науч.спец-ФГОС-кафедра'!$B$3:$G$52,6,0)))</f>
        <v>030900</v>
      </c>
      <c r="F435" s="6" t="s">
        <v>834</v>
      </c>
      <c r="G435" s="6" t="s">
        <v>34</v>
      </c>
      <c r="H435" s="32" t="s">
        <v>837</v>
      </c>
      <c r="I435" s="32" t="s">
        <v>837</v>
      </c>
      <c r="J435" s="13" t="str">
        <f>IF(B435="ФГТ",VLOOKUP(F435,'[1]Науч.спец-ФГОС-кафедра'!$A$1:$B$52,2,0),VLOOKUP(F435,'[1]ФГОС ВПО-ФГОС ВО'!$A$2:$B$129,2,0))</f>
        <v>Юриспруденция</v>
      </c>
      <c r="K435" s="54" t="s">
        <v>836</v>
      </c>
      <c r="L435" s="2">
        <v>2023</v>
      </c>
      <c r="M435" s="14">
        <f t="shared" ca="1" si="39"/>
        <v>2</v>
      </c>
      <c r="N435" s="2" t="str">
        <f>VLOOKUP(P435,[1]Кафедры!$A$2:$E$587,5,0)</f>
        <v>ИЭиУ</v>
      </c>
      <c r="O435" s="2" t="s">
        <v>55</v>
      </c>
      <c r="P435" s="14">
        <v>38</v>
      </c>
      <c r="Q435" s="2" t="str">
        <f>VLOOKUP(P435,[1]Кафедры!$A$2:$D$587,3,0)</f>
        <v>ПиК</v>
      </c>
      <c r="R435" s="2" t="str">
        <f>VLOOKUP(P435,[1]Кафедры!$A$2:$D$587,4,0)</f>
        <v>Кива-Хамзина Ю.Л.</v>
      </c>
      <c r="S435" s="6" t="s">
        <v>73</v>
      </c>
      <c r="T435" s="6"/>
      <c r="U435" s="1"/>
      <c r="V435" s="17">
        <v>45200</v>
      </c>
      <c r="W435" s="2" t="s">
        <v>57</v>
      </c>
      <c r="X435" s="17">
        <f t="shared" si="40"/>
        <v>46996</v>
      </c>
      <c r="Y435" s="2" t="str">
        <f>IFERROR(IF(B435="ФГОС ВО",VLOOKUP(E435,'[1]Науч.спец-ФГОС-кафедра'!$G$3:$H$52,2,0),VLOOKUP(F435,'[1]Науч.спец-ФГОС-кафедра'!$A$3:$H$52,8,0)),"")</f>
        <v/>
      </c>
      <c r="Z435" s="18">
        <v>11</v>
      </c>
      <c r="AA435" s="15" t="str">
        <f>IF(B435="ФГОС 3++",VLOOKUP(F435,'[1]Справочник ФГОС ВО'!$C$2:$K$126,9,0),"")</f>
        <v>Добавлена</v>
      </c>
      <c r="AB435" s="20"/>
      <c r="AC435" s="6" t="str">
        <f>IF(AND(G435="асп",B435="ФГОС ВО"),VLOOKUP(K435,'[1]Науч.спец-ФГОС-кафедра'!$F$2:$S$52,14,0),"")</f>
        <v/>
      </c>
      <c r="AD435" s="14">
        <f t="shared" si="41"/>
        <v>2028</v>
      </c>
      <c r="AE435" s="14" t="s">
        <v>78</v>
      </c>
      <c r="AF435" s="6"/>
    </row>
    <row r="436" spans="1:32" ht="30">
      <c r="A436" s="5" t="str">
        <f t="shared" si="36"/>
        <v>42.00.00</v>
      </c>
      <c r="B436" s="6" t="s">
        <v>32</v>
      </c>
      <c r="C436" s="7" t="str">
        <f t="shared" si="37"/>
        <v/>
      </c>
      <c r="D436" s="8" t="str">
        <f t="shared" si="38"/>
        <v/>
      </c>
      <c r="E436" s="9" t="str">
        <f>IFERROR(VLOOKUP(F436,'[1]ФГОС ВПО-ФГОС ВО'!$A$2:$C$111,3,0),IF(B436="ФГОС ВО",VLOOKUP([1]Группы!#REF!,'[1]Науч.спец-ФГОС-кафедра'!$F$3:$G$52,2,0),VLOOKUP(J436,'[1]Науч.спец-ФГОС-кафедра'!$B$3:$G$52,6,0)))</f>
        <v>031600</v>
      </c>
      <c r="F436" s="6" t="s">
        <v>838</v>
      </c>
      <c r="G436" s="6" t="s">
        <v>34</v>
      </c>
      <c r="H436" s="6" t="s">
        <v>839</v>
      </c>
      <c r="I436" s="6" t="s">
        <v>839</v>
      </c>
      <c r="J436" s="13" t="str">
        <f>IF(B436="ФГТ",VLOOKUP(F436,'[1]Науч.спец-ФГОС-кафедра'!$A$1:$B$52,2,0),VLOOKUP(F436,'[1]ФГОС ВПО-ФГОС ВО'!$A$2:$B$129,2,0))</f>
        <v>Реклама и связи с общественностью</v>
      </c>
      <c r="K436" s="13" t="s">
        <v>840</v>
      </c>
      <c r="L436" s="2">
        <v>2023</v>
      </c>
      <c r="M436" s="14">
        <f t="shared" ca="1" si="39"/>
        <v>2</v>
      </c>
      <c r="N436" s="2" t="str">
        <f>VLOOKUP(P436,[1]Кафедры!$A$2:$E$587,5,0)</f>
        <v>ИГО</v>
      </c>
      <c r="O436" s="2" t="s">
        <v>55</v>
      </c>
      <c r="P436" s="14">
        <v>49</v>
      </c>
      <c r="Q436" s="2" t="str">
        <f>VLOOKUP(P436,[1]Кафедры!$A$2:$D$499,3,0)</f>
        <v>РЯОЯиМК</v>
      </c>
      <c r="R436" s="2" t="str">
        <f>VLOOKUP(P436,[1]Кафедры!$A$2:$D$587,4,0)</f>
        <v>Чурилина Л.Н.</v>
      </c>
      <c r="S436" s="6" t="s">
        <v>278</v>
      </c>
      <c r="T436" s="6" t="s">
        <v>841</v>
      </c>
      <c r="U436" s="1"/>
      <c r="V436" s="17">
        <v>45200</v>
      </c>
      <c r="W436" s="2" t="s">
        <v>57</v>
      </c>
      <c r="X436" s="17">
        <f t="shared" si="40"/>
        <v>46996</v>
      </c>
      <c r="Y436" s="2" t="str">
        <f>IFERROR(IF(B436="ФГОС ВО",VLOOKUP(E436,'[1]Науч.спец-ФГОС-кафедра'!$G$3:$H$52,2,0),VLOOKUP(F436,'[1]Науч.спец-ФГОС-кафедра'!$A$3:$H$52,8,0)),"")</f>
        <v/>
      </c>
      <c r="Z436" s="18">
        <v>27</v>
      </c>
      <c r="AA436" s="15" t="str">
        <f>IF(B436="ФГОС 3++",VLOOKUP(F436,'[1]Справочник ФГОС ВО'!$C$2:$K$126,9,0),"")</f>
        <v>Актуализировано</v>
      </c>
      <c r="AB436" s="20"/>
      <c r="AC436" s="6" t="str">
        <f>IF(AND(G436="асп",B436="ФГОС ВО"),VLOOKUP(K436,'[1]Науч.спец-ФГОС-кафедра'!$F$2:$S$52,14,0),"")</f>
        <v/>
      </c>
      <c r="AD436" s="14">
        <f t="shared" si="41"/>
        <v>2028</v>
      </c>
      <c r="AE436" s="14" t="s">
        <v>78</v>
      </c>
      <c r="AF436" s="6"/>
    </row>
    <row r="437" spans="1:32" ht="45">
      <c r="A437" s="5" t="str">
        <f t="shared" si="36"/>
        <v>42.00.00</v>
      </c>
      <c r="B437" s="6" t="s">
        <v>32</v>
      </c>
      <c r="C437" s="7" t="str">
        <f t="shared" si="37"/>
        <v/>
      </c>
      <c r="D437" s="8" t="str">
        <f t="shared" si="38"/>
        <v/>
      </c>
      <c r="E437" s="9" t="str">
        <f>IFERROR(VLOOKUP(F437,'[1]ФГОС ВПО-ФГОС ВО'!$A$2:$C$111,3,0),IF(B437="ФГОС ВО",VLOOKUP([1]Группы!#REF!,'[1]Науч.спец-ФГОС-кафедра'!$F$3:$G$52,2,0),VLOOKUP(J437,'[1]Науч.спец-ФГОС-кафедра'!$B$3:$G$52,6,0)))</f>
        <v>031300</v>
      </c>
      <c r="F437" s="6" t="s">
        <v>842</v>
      </c>
      <c r="G437" s="6" t="s">
        <v>34</v>
      </c>
      <c r="H437" s="6" t="s">
        <v>843</v>
      </c>
      <c r="I437" s="6" t="s">
        <v>843</v>
      </c>
      <c r="J437" s="13" t="str">
        <f>IF(B437="ФГТ",VLOOKUP(F437,'[1]Науч.спец-ФГОС-кафедра'!$A$1:$B$52,2,0),VLOOKUP(F437,'[1]ФГОС ВПО-ФГОС ВО'!$A$2:$B$129,2,0))</f>
        <v>Журналистика</v>
      </c>
      <c r="K437" s="13" t="s">
        <v>844</v>
      </c>
      <c r="L437" s="2">
        <v>2023</v>
      </c>
      <c r="M437" s="14">
        <f t="shared" ca="1" si="39"/>
        <v>2</v>
      </c>
      <c r="N437" s="2" t="str">
        <f>VLOOKUP(P437,[1]Кафедры!$A$2:$E$587,5,0)</f>
        <v>ИГО</v>
      </c>
      <c r="O437" s="2" t="s">
        <v>282</v>
      </c>
      <c r="P437" s="14">
        <v>49</v>
      </c>
      <c r="Q437" s="2" t="str">
        <f>VLOOKUP(P437,[1]Кафедры!$A$2:$D$499,3,0)</f>
        <v>РЯОЯиМК</v>
      </c>
      <c r="R437" s="2" t="str">
        <f>VLOOKUP(P437,[1]Кафедры!$A$2:$D$587,4,0)</f>
        <v>Чурилина Л.Н.</v>
      </c>
      <c r="S437" s="6" t="s">
        <v>38</v>
      </c>
      <c r="T437" s="6" t="s">
        <v>841</v>
      </c>
      <c r="U437" s="15" t="s">
        <v>755</v>
      </c>
      <c r="V437" s="17">
        <v>45170</v>
      </c>
      <c r="W437" s="2" t="s">
        <v>40</v>
      </c>
      <c r="X437" s="17">
        <f t="shared" si="40"/>
        <v>46630</v>
      </c>
      <c r="Y437" s="2" t="str">
        <f>IFERROR(IF(B437="ФГОС ВО",VLOOKUP(E437,'[1]Науч.спец-ФГОС-кафедра'!$G$3:$H$52,2,0),VLOOKUP(F437,'[1]Науч.спец-ФГОС-кафедра'!$A$3:$H$52,8,0)),"")</f>
        <v/>
      </c>
      <c r="Z437" s="18">
        <v>15</v>
      </c>
      <c r="AA437" s="15" t="str">
        <f>IF(B437="ФГОС 3++",VLOOKUP(F437,'[1]Справочник ФГОС ВО'!$C$2:$K$126,9,0),"")</f>
        <v>Актуализировано</v>
      </c>
      <c r="AB437" s="20"/>
      <c r="AC437" s="6" t="str">
        <f>IF(AND(G437="асп",B437="ФГОС ВО"),VLOOKUP(K437,'[1]Науч.спец-ФГОС-кафедра'!$F$2:$S$52,14,0),"")</f>
        <v/>
      </c>
      <c r="AD437" s="14">
        <f t="shared" si="41"/>
        <v>2027</v>
      </c>
      <c r="AE437" s="14" t="s">
        <v>78</v>
      </c>
      <c r="AF437" s="6"/>
    </row>
    <row r="438" spans="1:32">
      <c r="A438" s="5" t="str">
        <f t="shared" si="36"/>
        <v>44.00.00</v>
      </c>
      <c r="B438" s="6" t="s">
        <v>32</v>
      </c>
      <c r="C438" s="7" t="str">
        <f t="shared" si="37"/>
        <v/>
      </c>
      <c r="D438" s="8" t="str">
        <f t="shared" si="38"/>
        <v/>
      </c>
      <c r="E438" s="9" t="str">
        <f>IFERROR(VLOOKUP(F438,'[1]ФГОС ВПО-ФГОС ВО'!$A$2:$C$111,3,0),IF(B438="ФГОС ВО",VLOOKUP([1]Группы!#REF!,'[1]Науч.спец-ФГОС-кафедра'!$F$3:$G$52,2,0),VLOOKUP(J438,'[1]Науч.спец-ФГОС-кафедра'!$B$3:$G$52,6,0)))</f>
        <v>050100</v>
      </c>
      <c r="F438" s="6" t="s">
        <v>314</v>
      </c>
      <c r="G438" s="11" t="s">
        <v>34</v>
      </c>
      <c r="H438" s="11" t="s">
        <v>845</v>
      </c>
      <c r="I438" s="11" t="s">
        <v>845</v>
      </c>
      <c r="J438" s="13" t="str">
        <f>IF(B438="ФГТ",VLOOKUP(F438,'[1]Науч.спец-ФГОС-кафедра'!$A$1:$B$52,2,0),VLOOKUP(F438,'[1]ФГОС ВПО-ФГОС ВО'!$A$2:$B$129,2,0))</f>
        <v>Педагогическое образование</v>
      </c>
      <c r="K438" s="54" t="s">
        <v>320</v>
      </c>
      <c r="L438" s="2">
        <v>2023</v>
      </c>
      <c r="M438" s="14">
        <f t="shared" ca="1" si="39"/>
        <v>2</v>
      </c>
      <c r="N438" s="2" t="str">
        <f>VLOOKUP(P438,[1]Кафедры!$A$2:$E$587,5,0)</f>
        <v>ФФКиСМ</v>
      </c>
      <c r="O438" s="2" t="s">
        <v>55</v>
      </c>
      <c r="P438" s="14">
        <v>53</v>
      </c>
      <c r="Q438" s="2" t="str">
        <f>VLOOKUP(P438,[1]Кафедры!$A$2:$D$587,3,0)</f>
        <v>СС</v>
      </c>
      <c r="R438" s="2" t="str">
        <f>VLOOKUP(P438,[1]Кафедры!$A$2:$D$587,4,0)</f>
        <v>Алонцев В.В.</v>
      </c>
      <c r="S438" s="6" t="s">
        <v>73</v>
      </c>
      <c r="T438" s="6" t="s">
        <v>841</v>
      </c>
      <c r="U438" s="1"/>
      <c r="V438" s="17">
        <v>45200</v>
      </c>
      <c r="W438" s="2" t="s">
        <v>57</v>
      </c>
      <c r="X438" s="17">
        <f t="shared" si="40"/>
        <v>46996</v>
      </c>
      <c r="Y438" s="2" t="str">
        <f>IFERROR(IF(B438="ФГОС ВО",VLOOKUP(E438,'[1]Науч.спец-ФГОС-кафедра'!$G$3:$H$52,2,0),VLOOKUP(F438,'[1]Науч.спец-ФГОС-кафедра'!$A$3:$H$52,8,0)),"")</f>
        <v/>
      </c>
      <c r="Z438" s="18">
        <v>7</v>
      </c>
      <c r="AA438" s="15" t="str">
        <f>IF(B438="ФГОС 3++",VLOOKUP(F438,'[1]Справочник ФГОС ВО'!$C$2:$K$126,9,0),"")</f>
        <v>Добавлена</v>
      </c>
      <c r="AB438" s="20"/>
      <c r="AC438" s="6" t="str">
        <f>IF(AND(G438="асп",B438="ФГОС ВО"),VLOOKUP(K438,'[1]Науч.спец-ФГОС-кафедра'!$F$2:$S$52,14,0),"")</f>
        <v/>
      </c>
      <c r="AD438" s="14">
        <f t="shared" si="41"/>
        <v>2028</v>
      </c>
      <c r="AE438" s="14" t="s">
        <v>78</v>
      </c>
      <c r="AF438" s="6"/>
    </row>
    <row r="439" spans="1:32" ht="30">
      <c r="A439" s="5" t="str">
        <f t="shared" si="36"/>
        <v>44.00.00</v>
      </c>
      <c r="B439" s="6" t="s">
        <v>32</v>
      </c>
      <c r="C439" s="7" t="str">
        <f t="shared" si="37"/>
        <v/>
      </c>
      <c r="D439" s="8" t="str">
        <f t="shared" si="38"/>
        <v/>
      </c>
      <c r="E439" s="9" t="str">
        <f>IFERROR(VLOOKUP(F439,'[1]ФГОС ВПО-ФГОС ВО'!$A$2:$C$111,3,0),IF(B439="ФГОС ВО",VLOOKUP([1]Группы!#REF!,'[1]Науч.спец-ФГОС-кафедра'!$F$3:$G$52,2,0),VLOOKUP(J439,'[1]Науч.спец-ФГОС-кафедра'!$B$3:$G$52,6,0)))</f>
        <v>050100</v>
      </c>
      <c r="F439" s="6" t="s">
        <v>314</v>
      </c>
      <c r="G439" s="6" t="s">
        <v>34</v>
      </c>
      <c r="H439" s="6" t="s">
        <v>846</v>
      </c>
      <c r="I439" s="6" t="s">
        <v>846</v>
      </c>
      <c r="J439" s="13" t="str">
        <f>IF(B439="ФГТ",VLOOKUP(F439,'[1]Науч.спец-ФГОС-кафедра'!$A$1:$B$52,2,0),VLOOKUP(F439,'[1]ФГОС ВПО-ФГОС ВО'!$A$2:$B$129,2,0))</f>
        <v>Педагогическое образование</v>
      </c>
      <c r="K439" s="54" t="s">
        <v>320</v>
      </c>
      <c r="L439" s="2">
        <v>2023</v>
      </c>
      <c r="M439" s="14">
        <f t="shared" ca="1" si="39"/>
        <v>2</v>
      </c>
      <c r="N439" s="2" t="str">
        <f>VLOOKUP(P439,[1]Кафедры!$A$2:$E$587,5,0)</f>
        <v>ФФКиСМ</v>
      </c>
      <c r="O439" s="2" t="s">
        <v>324</v>
      </c>
      <c r="P439" s="14">
        <v>53</v>
      </c>
      <c r="Q439" s="2" t="str">
        <f>VLOOKUP(P439,[1]Кафедры!$A$2:$D$587,3,0)</f>
        <v>СС</v>
      </c>
      <c r="R439" s="2" t="str">
        <f>VLOOKUP(P439,[1]Кафедры!$A$2:$D$587,4,0)</f>
        <v>Алонцев В.В.</v>
      </c>
      <c r="S439" s="6" t="s">
        <v>38</v>
      </c>
      <c r="T439" s="32" t="s">
        <v>847</v>
      </c>
      <c r="U439" s="1"/>
      <c r="V439" s="17">
        <v>45170</v>
      </c>
      <c r="W439" s="2" t="s">
        <v>40</v>
      </c>
      <c r="X439" s="17">
        <f t="shared" si="40"/>
        <v>46630</v>
      </c>
      <c r="Y439" s="2" t="str">
        <f>IFERROR(IF(B439="ФГОС ВО",VLOOKUP(E439,'[1]Науч.спец-ФГОС-кафедра'!$G$3:$H$52,2,0),VLOOKUP(F439,'[1]Науч.спец-ФГОС-кафедра'!$A$3:$H$52,8,0)),"")</f>
        <v/>
      </c>
      <c r="Z439" s="18">
        <v>26</v>
      </c>
      <c r="AA439" s="15" t="str">
        <f>IF(B439="ФГОС 3++",VLOOKUP(F439,'[1]Справочник ФГОС ВО'!$C$2:$K$126,9,0),"")</f>
        <v>Добавлена</v>
      </c>
      <c r="AB439" s="20"/>
      <c r="AC439" s="6" t="str">
        <f>IF(AND(G439="асп",B439="ФГОС ВО"),VLOOKUP(K439,'[1]Науч.спец-ФГОС-кафедра'!$F$2:$S$52,14,0),"")</f>
        <v/>
      </c>
      <c r="AD439" s="14">
        <f t="shared" si="41"/>
        <v>2027</v>
      </c>
      <c r="AE439" s="14" t="s">
        <v>78</v>
      </c>
      <c r="AF439" s="6"/>
    </row>
    <row r="440" spans="1:32" ht="13.9" customHeight="1">
      <c r="A440" s="5" t="str">
        <f t="shared" si="36"/>
        <v>44.00.00</v>
      </c>
      <c r="B440" s="6" t="s">
        <v>32</v>
      </c>
      <c r="C440" s="7" t="str">
        <f t="shared" si="37"/>
        <v/>
      </c>
      <c r="D440" s="8" t="str">
        <f t="shared" si="38"/>
        <v/>
      </c>
      <c r="E440" s="9" t="str">
        <f>IFERROR(VLOOKUP(F440,'[1]ФГОС ВПО-ФГОС ВО'!$A$2:$C$111,3,0),IF(B440="ФГОС ВО",VLOOKUP([1]Группы!#REF!,'[1]Науч.спец-ФГОС-кафедра'!$F$3:$G$52,2,0),VLOOKUP(J440,'[1]Науч.спец-ФГОС-кафедра'!$B$3:$G$52,6,0)))</f>
        <v>050100</v>
      </c>
      <c r="F440" s="6" t="s">
        <v>314</v>
      </c>
      <c r="G440" s="11" t="s">
        <v>34</v>
      </c>
      <c r="H440" s="11" t="s">
        <v>848</v>
      </c>
      <c r="I440" s="11" t="s">
        <v>848</v>
      </c>
      <c r="J440" s="13" t="str">
        <f>IF(B440="ФГТ",VLOOKUP(F440,'[1]Науч.спец-ФГОС-кафедра'!$A$1:$B$52,2,0),VLOOKUP(F440,'[1]ФГОС ВПО-ФГОС ВО'!$A$2:$B$129,2,0))</f>
        <v>Педагогическое образование</v>
      </c>
      <c r="K440" s="54" t="s">
        <v>317</v>
      </c>
      <c r="L440" s="2">
        <v>2023</v>
      </c>
      <c r="M440" s="14">
        <f t="shared" ca="1" si="39"/>
        <v>2</v>
      </c>
      <c r="N440" s="2" t="str">
        <f>VLOOKUP(P440,[1]Кафедры!$A$2:$E$587,5,0)</f>
        <v>ИГО</v>
      </c>
      <c r="O440" s="2" t="s">
        <v>55</v>
      </c>
      <c r="P440" s="14">
        <v>35</v>
      </c>
      <c r="Q440" s="2" t="str">
        <f>VLOOKUP(P440,[1]Кафедры!$A$2:$D$587,3,0)</f>
        <v>ПОиД</v>
      </c>
      <c r="R440" s="2" t="str">
        <f>VLOOKUP(P440,[1]Кафедры!$A$2:$D$587,4,0)</f>
        <v>Великанова С.С.</v>
      </c>
      <c r="S440" s="6" t="s">
        <v>278</v>
      </c>
      <c r="T440" s="6" t="s">
        <v>841</v>
      </c>
      <c r="U440" s="1"/>
      <c r="V440" s="17">
        <v>45200</v>
      </c>
      <c r="W440" s="2" t="s">
        <v>57</v>
      </c>
      <c r="X440" s="17">
        <f t="shared" si="40"/>
        <v>46996</v>
      </c>
      <c r="Y440" s="2" t="str">
        <f>IFERROR(IF(B440="ФГОС ВО",VLOOKUP(E440,'[1]Науч.спец-ФГОС-кафедра'!$G$3:$H$52,2,0),VLOOKUP(F440,'[1]Науч.спец-ФГОС-кафедра'!$A$3:$H$52,8,0)),"")</f>
        <v/>
      </c>
      <c r="Z440" s="18">
        <v>11</v>
      </c>
      <c r="AA440" s="15" t="str">
        <f>IF(B440="ФГОС 3++",VLOOKUP(F440,'[1]Справочник ФГОС ВО'!$C$2:$K$126,9,0),"")</f>
        <v>Добавлена</v>
      </c>
      <c r="AB440" s="20"/>
      <c r="AC440" s="6" t="str">
        <f>IF(AND(G440="асп",B440="ФГОС ВО"),VLOOKUP(K440,'[1]Науч.спец-ФГОС-кафедра'!$F$2:$S$52,14,0),"")</f>
        <v/>
      </c>
      <c r="AD440" s="14">
        <f t="shared" si="41"/>
        <v>2028</v>
      </c>
      <c r="AE440" s="14" t="s">
        <v>78</v>
      </c>
      <c r="AF440" s="6"/>
    </row>
    <row r="441" spans="1:32" ht="13.9" customHeight="1">
      <c r="A441" s="5" t="str">
        <f t="shared" si="36"/>
        <v>44.00.00</v>
      </c>
      <c r="B441" s="6" t="s">
        <v>32</v>
      </c>
      <c r="C441" s="7" t="str">
        <f t="shared" si="37"/>
        <v/>
      </c>
      <c r="D441" s="8" t="str">
        <f t="shared" si="38"/>
        <v/>
      </c>
      <c r="E441" s="9" t="str">
        <f>IFERROR(VLOOKUP(F441,'[1]ФГОС ВПО-ФГОС ВО'!$A$2:$C$111,3,0),IF(B441="ФГОС ВО",VLOOKUP([1]Группы!#REF!,'[1]Науч.спец-ФГОС-кафедра'!$F$3:$G$52,2,0),VLOOKUP(J441,'[1]Науч.спец-ФГОС-кафедра'!$B$3:$G$52,6,0)))</f>
        <v>050100</v>
      </c>
      <c r="F441" s="6" t="s">
        <v>314</v>
      </c>
      <c r="G441" s="11" t="s">
        <v>34</v>
      </c>
      <c r="H441" s="11" t="s">
        <v>849</v>
      </c>
      <c r="I441" s="11" t="s">
        <v>849</v>
      </c>
      <c r="J441" s="13" t="str">
        <f>IF(B441="ФГТ",VLOOKUP(F441,'[1]Науч.спец-ФГОС-кафедра'!$A$1:$B$52,2,0),VLOOKUP(F441,'[1]ФГОС ВПО-ФГОС ВО'!$A$2:$B$129,2,0))</f>
        <v>Педагогическое образование</v>
      </c>
      <c r="K441" s="31" t="s">
        <v>850</v>
      </c>
      <c r="L441" s="2">
        <v>2023</v>
      </c>
      <c r="M441" s="14">
        <f t="shared" ca="1" si="39"/>
        <v>2</v>
      </c>
      <c r="N441" s="2" t="str">
        <f>VLOOKUP(P441,[1]Кафедры!$A$2:$E$587,5,0)</f>
        <v>Филиал</v>
      </c>
      <c r="O441" s="2" t="s">
        <v>119</v>
      </c>
      <c r="P441" s="14">
        <v>73</v>
      </c>
      <c r="Q441" s="2" t="str">
        <f>VLOOKUP(P441,[1]Кафедры!$A$2:$D$499,3,0)</f>
        <v>МиС</v>
      </c>
      <c r="R441" s="2" t="str">
        <f>VLOOKUP(P441,[1]Кафедры!$A$2:$D$587,4,0)</f>
        <v>Усанов М.Ю.</v>
      </c>
      <c r="S441" s="6" t="s">
        <v>278</v>
      </c>
      <c r="T441" s="6" t="s">
        <v>841</v>
      </c>
      <c r="U441" s="1"/>
      <c r="V441" s="17">
        <v>45200</v>
      </c>
      <c r="W441" s="2" t="s">
        <v>851</v>
      </c>
      <c r="X441" s="17">
        <f t="shared" si="40"/>
        <v>46843</v>
      </c>
      <c r="Y441" s="2" t="str">
        <f>IFERROR(IF(B441="ФГОС ВО",VLOOKUP(E441,'[1]Науч.спец-ФГОС-кафедра'!$G$3:$H$52,2,0),VLOOKUP(F441,'[1]Науч.спец-ФГОС-кафедра'!$A$3:$H$52,8,0)),"")</f>
        <v/>
      </c>
      <c r="Z441" s="18">
        <v>8</v>
      </c>
      <c r="AA441" s="15" t="str">
        <f>IF(B441="ФГОС 3++",VLOOKUP(F441,'[1]Справочник ФГОС ВО'!$C$2:$K$126,9,0),"")</f>
        <v>Добавлена</v>
      </c>
      <c r="AB441" s="20"/>
      <c r="AC441" s="6" t="str">
        <f>IF(AND(G441="асп",B441="ФГОС ВО"),VLOOKUP(K441,'[1]Науч.спец-ФГОС-кафедра'!$F$2:$S$52,14,0),"")</f>
        <v/>
      </c>
      <c r="AD441" s="14">
        <f t="shared" si="41"/>
        <v>2028</v>
      </c>
      <c r="AE441" s="14" t="s">
        <v>78</v>
      </c>
      <c r="AF441" s="6"/>
    </row>
    <row r="442" spans="1:32" ht="25.5">
      <c r="A442" s="5" t="str">
        <f t="shared" si="36"/>
        <v>44.00.00</v>
      </c>
      <c r="B442" s="6" t="s">
        <v>32</v>
      </c>
      <c r="C442" s="7" t="str">
        <f t="shared" si="37"/>
        <v/>
      </c>
      <c r="D442" s="8" t="str">
        <f t="shared" si="38"/>
        <v/>
      </c>
      <c r="E442" s="9" t="str">
        <f>IFERROR(VLOOKUP(F442,'[1]ФГОС ВПО-ФГОС ВО'!$A$2:$C$111,3,0),IF(B442="ФГОС ВО",VLOOKUP([1]Группы!#REF!,'[1]Науч.спец-ФГОС-кафедра'!$F$3:$G$52,2,0),VLOOKUP(J442,'[1]Науч.спец-ФГОС-кафедра'!$B$3:$G$52,6,0)))</f>
        <v>050400</v>
      </c>
      <c r="F442" s="6" t="s">
        <v>326</v>
      </c>
      <c r="G442" s="6" t="s">
        <v>34</v>
      </c>
      <c r="H442" s="11" t="s">
        <v>852</v>
      </c>
      <c r="I442" s="11" t="s">
        <v>852</v>
      </c>
      <c r="J442" s="13" t="str">
        <f>IF(B442="ФГТ",VLOOKUP(F442,'[1]Науч.спец-ФГОС-кафедра'!$A$1:$B$52,2,0),VLOOKUP(F442,'[1]ФГОС ВПО-ФГОС ВО'!$A$2:$B$129,2,0))</f>
        <v>Психолого-педагогическое образование</v>
      </c>
      <c r="K442" s="54" t="s">
        <v>330</v>
      </c>
      <c r="L442" s="2">
        <v>2023</v>
      </c>
      <c r="M442" s="14">
        <f t="shared" ca="1" si="39"/>
        <v>2</v>
      </c>
      <c r="N442" s="2" t="str">
        <f>VLOOKUP(P442,[1]Кафедры!$A$2:$E$587,5,0)</f>
        <v>ИГО</v>
      </c>
      <c r="O442" s="2" t="s">
        <v>55</v>
      </c>
      <c r="P442" s="14">
        <v>16</v>
      </c>
      <c r="Q442" s="2" t="str">
        <f>VLOOKUP(P442,[1]Кафедры!$A$2:$D$587,3,0)</f>
        <v>ДиСО</v>
      </c>
      <c r="R442" s="2" t="str">
        <f>VLOOKUP(P442,[1]Кафедры!$A$2:$D$587,4,0)</f>
        <v>Чернобровкин В.А.</v>
      </c>
      <c r="S442" s="6" t="s">
        <v>278</v>
      </c>
      <c r="T442" s="6" t="s">
        <v>841</v>
      </c>
      <c r="U442" s="1"/>
      <c r="V442" s="17">
        <v>45200</v>
      </c>
      <c r="W442" s="2" t="s">
        <v>57</v>
      </c>
      <c r="X442" s="17">
        <f t="shared" si="40"/>
        <v>46996</v>
      </c>
      <c r="Y442" s="2" t="str">
        <f>IFERROR(IF(B442="ФГОС ВО",VLOOKUP(E442,'[1]Науч.спец-ФГОС-кафедра'!$G$3:$H$52,2,0),VLOOKUP(F442,'[1]Науч.спец-ФГОС-кафедра'!$A$3:$H$52,8,0)),"")</f>
        <v/>
      </c>
      <c r="Z442" s="18">
        <v>25</v>
      </c>
      <c r="AA442" s="15" t="str">
        <f>IF(B442="ФГОС 3++",VLOOKUP(F442,'[1]Справочник ФГОС ВО'!$C$2:$K$126,9,0),"")</f>
        <v>Добавлена</v>
      </c>
      <c r="AB442" s="20"/>
      <c r="AC442" s="6" t="str">
        <f>IF(AND(G442="асп",B442="ФГОС ВО"),VLOOKUP(K442,'[1]Науч.спец-ФГОС-кафедра'!$F$2:$S$52,14,0),"")</f>
        <v/>
      </c>
      <c r="AD442" s="14">
        <f t="shared" si="41"/>
        <v>2028</v>
      </c>
      <c r="AE442" s="14" t="s">
        <v>78</v>
      </c>
      <c r="AF442" s="6"/>
    </row>
    <row r="443" spans="1:32" ht="45">
      <c r="A443" s="5" t="str">
        <f t="shared" si="36"/>
        <v>44.00.00</v>
      </c>
      <c r="B443" s="6" t="s">
        <v>32</v>
      </c>
      <c r="C443" s="7" t="str">
        <f t="shared" si="37"/>
        <v/>
      </c>
      <c r="D443" s="8" t="str">
        <f t="shared" si="38"/>
        <v/>
      </c>
      <c r="E443" s="9" t="str">
        <f>IFERROR(VLOOKUP(F443,'[1]ФГОС ВПО-ФГОС ВО'!$A$2:$C$111,3,0),IF(B443="ФГОС ВО",VLOOKUP([1]Группы!#REF!,'[1]Науч.спец-ФГОС-кафедра'!$F$3:$G$52,2,0),VLOOKUP(J443,'[1]Науч.спец-ФГОС-кафедра'!$B$3:$G$52,6,0)))</f>
        <v>050400</v>
      </c>
      <c r="F443" s="6" t="s">
        <v>326</v>
      </c>
      <c r="G443" s="6" t="s">
        <v>34</v>
      </c>
      <c r="H443" s="32" t="s">
        <v>853</v>
      </c>
      <c r="I443" s="32" t="s">
        <v>853</v>
      </c>
      <c r="J443" s="13" t="str">
        <f>IF(B443="ФГТ",VLOOKUP(F443,'[1]Науч.спец-ФГОС-кафедра'!$A$1:$B$52,2,0),VLOOKUP(F443,'[1]ФГОС ВПО-ФГОС ВО'!$A$2:$B$129,2,0))</f>
        <v>Психолого-педагогическое образование</v>
      </c>
      <c r="K443" s="54" t="s">
        <v>547</v>
      </c>
      <c r="L443" s="2">
        <v>2023</v>
      </c>
      <c r="M443" s="14">
        <f t="shared" ca="1" si="39"/>
        <v>2</v>
      </c>
      <c r="N443" s="2" t="str">
        <f>VLOOKUP(P443,[1]Кафедры!$A$2:$E$587,5,0)</f>
        <v>ИГО</v>
      </c>
      <c r="O443" s="2" t="s">
        <v>282</v>
      </c>
      <c r="P443" s="14">
        <v>46</v>
      </c>
      <c r="Q443" s="2" t="str">
        <f>VLOOKUP(P443,[1]Кафедры!$A$2:$D$587,3,0)</f>
        <v>Психологии</v>
      </c>
      <c r="R443" s="2" t="str">
        <f>VLOOKUP(P443,[1]Кафедры!$A$2:$D$587,4,0)</f>
        <v>Степанова О.П.</v>
      </c>
      <c r="S443" s="6" t="s">
        <v>38</v>
      </c>
      <c r="T443" s="6" t="s">
        <v>841</v>
      </c>
      <c r="U443" s="15" t="s">
        <v>755</v>
      </c>
      <c r="V443" s="17">
        <v>45170</v>
      </c>
      <c r="W443" s="2" t="s">
        <v>40</v>
      </c>
      <c r="X443" s="17">
        <f t="shared" si="40"/>
        <v>46630</v>
      </c>
      <c r="Y443" s="2" t="str">
        <f>IFERROR(IF(B443="ФГОС ВО",VLOOKUP(E443,'[1]Науч.спец-ФГОС-кафедра'!$G$3:$H$52,2,0),VLOOKUP(F443,'[1]Науч.спец-ФГОС-кафедра'!$A$3:$H$52,8,0)),"")</f>
        <v/>
      </c>
      <c r="Z443" s="18">
        <v>22</v>
      </c>
      <c r="AA443" s="15" t="str">
        <f>IF(B443="ФГОС 3++",VLOOKUP(F443,'[1]Справочник ФГОС ВО'!$C$2:$K$126,9,0),"")</f>
        <v>Добавлена</v>
      </c>
      <c r="AB443" s="20"/>
      <c r="AC443" s="6" t="str">
        <f>IF(AND(G443="асп",B443="ФГОС ВО"),VLOOKUP(K443,'[1]Науч.спец-ФГОС-кафедра'!$F$2:$S$52,14,0),"")</f>
        <v/>
      </c>
      <c r="AD443" s="14">
        <f t="shared" si="41"/>
        <v>2027</v>
      </c>
      <c r="AE443" s="14" t="s">
        <v>78</v>
      </c>
      <c r="AF443" s="6"/>
    </row>
    <row r="444" spans="1:32" ht="30" customHeight="1">
      <c r="A444" s="5" t="str">
        <f t="shared" si="36"/>
        <v>44.00.00</v>
      </c>
      <c r="B444" s="6" t="s">
        <v>32</v>
      </c>
      <c r="C444" s="7" t="str">
        <f t="shared" si="37"/>
        <v/>
      </c>
      <c r="D444" s="8" t="str">
        <f t="shared" si="38"/>
        <v/>
      </c>
      <c r="E444" s="9" t="str">
        <f>IFERROR(VLOOKUP(F444,'[1]ФГОС ВПО-ФГОС ВО'!$A$2:$C$111,3,0),IF(B444="ФГОС ВО",VLOOKUP([1]Группы!#REF!,'[1]Науч.спец-ФГОС-кафедра'!$F$3:$G$52,2,0),VLOOKUP(J444,'[1]Науч.спец-ФГОС-кафедра'!$B$3:$G$52,6,0)))</f>
        <v>050700</v>
      </c>
      <c r="F444" s="6" t="s">
        <v>334</v>
      </c>
      <c r="G444" s="6" t="s">
        <v>34</v>
      </c>
      <c r="H444" s="32" t="s">
        <v>854</v>
      </c>
      <c r="I444" s="32" t="s">
        <v>854</v>
      </c>
      <c r="J444" s="13" t="str">
        <f>IF(B444="ФГТ",VLOOKUP(F444,'[1]Науч.спец-ФГОС-кафедра'!$A$1:$B$52,2,0),VLOOKUP(F444,'[1]ФГОС ВПО-ФГОС ВО'!$A$2:$B$129,2,0))</f>
        <v>Специальное (дефектологическое) образование</v>
      </c>
      <c r="K444" s="54" t="s">
        <v>339</v>
      </c>
      <c r="L444" s="2">
        <v>2023</v>
      </c>
      <c r="M444" s="14">
        <f t="shared" ca="1" si="39"/>
        <v>2</v>
      </c>
      <c r="N444" s="2" t="str">
        <f>VLOOKUP(P444,[1]Кафедры!$A$2:$E$587,5,0)</f>
        <v>ИГО</v>
      </c>
      <c r="O444" s="2" t="s">
        <v>282</v>
      </c>
      <c r="P444" s="14">
        <v>16</v>
      </c>
      <c r="Q444" s="2" t="str">
        <f>VLOOKUP(P444,[1]Кафедры!$A$2:$D$587,3,0)</f>
        <v>ДиСО</v>
      </c>
      <c r="R444" s="2" t="str">
        <f>VLOOKUP(P444,[1]Кафедры!$A$2:$D$587,4,0)</f>
        <v>Чернобровкин В.А.</v>
      </c>
      <c r="S444" s="6" t="s">
        <v>38</v>
      </c>
      <c r="T444" s="6"/>
      <c r="U444" s="15" t="s">
        <v>755</v>
      </c>
      <c r="V444" s="17">
        <v>45170</v>
      </c>
      <c r="W444" s="2" t="s">
        <v>40</v>
      </c>
      <c r="X444" s="17">
        <f t="shared" si="40"/>
        <v>46630</v>
      </c>
      <c r="Y444" s="2" t="str">
        <f>IFERROR(IF(B444="ФГОС ВО",VLOOKUP(E444,'[1]Науч.спец-ФГОС-кафедра'!$G$3:$H$52,2,0),VLOOKUP(F444,'[1]Науч.спец-ФГОС-кафедра'!$A$3:$H$52,8,0)),"")</f>
        <v/>
      </c>
      <c r="Z444" s="18">
        <v>26</v>
      </c>
      <c r="AA444" s="15" t="str">
        <f>IF(B444="ФГОС 3++",VLOOKUP(F444,'[1]Справочник ФГОС ВО'!$C$2:$K$126,9,0),"")</f>
        <v>Добавлена</v>
      </c>
      <c r="AB444" s="20"/>
      <c r="AC444" s="6" t="str">
        <f>IF(AND(G444="асп",B444="ФГОС ВО"),VLOOKUP(K444,'[1]Науч.спец-ФГОС-кафедра'!$F$2:$S$52,14,0),"")</f>
        <v/>
      </c>
      <c r="AD444" s="14">
        <f t="shared" si="41"/>
        <v>2027</v>
      </c>
      <c r="AE444" s="14" t="s">
        <v>78</v>
      </c>
      <c r="AF444" s="6"/>
    </row>
    <row r="445" spans="1:32" ht="25.5" customHeight="1">
      <c r="A445" s="5" t="str">
        <f t="shared" si="36"/>
        <v>44.00.00</v>
      </c>
      <c r="B445" s="6" t="s">
        <v>32</v>
      </c>
      <c r="C445" s="7" t="str">
        <f t="shared" si="37"/>
        <v/>
      </c>
      <c r="D445" s="8" t="str">
        <f t="shared" si="38"/>
        <v/>
      </c>
      <c r="E445" s="9" t="str">
        <f>IFERROR(VLOOKUP(F445,'[1]ФГОС ВПО-ФГОС ВО'!$A$2:$C$111,3,0),IF(B445="ФГОС ВО",VLOOKUP([1]Группы!#REF!,'[1]Науч.спец-ФГОС-кафедра'!$F$3:$G$52,2,0),VLOOKUP(J445,'[1]Науч.спец-ФГОС-кафедра'!$B$3:$G$52,6,0)))</f>
        <v>050700</v>
      </c>
      <c r="F445" s="6" t="s">
        <v>334</v>
      </c>
      <c r="G445" s="11" t="s">
        <v>34</v>
      </c>
      <c r="H445" s="11" t="s">
        <v>855</v>
      </c>
      <c r="I445" s="11" t="s">
        <v>855</v>
      </c>
      <c r="J445" s="13" t="str">
        <f>IF(B445="ФГТ",VLOOKUP(F445,'[1]Науч.спец-ФГОС-кафедра'!$A$1:$B$52,2,0),VLOOKUP(F445,'[1]ФГОС ВПО-ФГОС ВО'!$A$2:$B$129,2,0))</f>
        <v>Специальное (дефектологическое) образование</v>
      </c>
      <c r="K445" s="54" t="s">
        <v>339</v>
      </c>
      <c r="L445" s="2">
        <v>2023</v>
      </c>
      <c r="M445" s="14">
        <f t="shared" ca="1" si="39"/>
        <v>2</v>
      </c>
      <c r="N445" s="2" t="str">
        <f>VLOOKUP(P445,[1]Кафедры!$A$2:$E$587,5,0)</f>
        <v>ИГО</v>
      </c>
      <c r="O445" s="2" t="s">
        <v>55</v>
      </c>
      <c r="P445" s="14">
        <v>16</v>
      </c>
      <c r="Q445" s="2" t="str">
        <f>VLOOKUP(P445,[1]Кафедры!$A$2:$D$587,3,0)</f>
        <v>ДиСО</v>
      </c>
      <c r="R445" s="2" t="str">
        <f>VLOOKUP(P445,[1]Кафедры!$A$2:$D$587,4,0)</f>
        <v>Чернобровкин В.А.</v>
      </c>
      <c r="S445" s="6" t="s">
        <v>278</v>
      </c>
      <c r="T445" s="6"/>
      <c r="U445" s="1"/>
      <c r="V445" s="17">
        <v>45200</v>
      </c>
      <c r="W445" s="2" t="s">
        <v>57</v>
      </c>
      <c r="X445" s="17">
        <f t="shared" si="40"/>
        <v>46996</v>
      </c>
      <c r="Y445" s="2" t="str">
        <f>IFERROR(IF(B445="ФГОС ВО",VLOOKUP(E445,'[1]Науч.спец-ФГОС-кафедра'!$G$3:$H$52,2,0),VLOOKUP(F445,'[1]Науч.спец-ФГОС-кафедра'!$A$3:$H$52,8,0)),"")</f>
        <v/>
      </c>
      <c r="Z445" s="18">
        <v>19</v>
      </c>
      <c r="AA445" s="15" t="str">
        <f>IF(B445="ФГОС 3++",VLOOKUP(F445,'[1]Справочник ФГОС ВО'!$C$2:$K$126,9,0),"")</f>
        <v>Добавлена</v>
      </c>
      <c r="AB445" s="20"/>
      <c r="AC445" s="6" t="str">
        <f>IF(AND(G445="асп",B445="ФГОС ВО"),VLOOKUP(K445,'[1]Науч.спец-ФГОС-кафедра'!$F$2:$S$52,14,0),"")</f>
        <v/>
      </c>
      <c r="AD445" s="14">
        <f t="shared" si="41"/>
        <v>2028</v>
      </c>
      <c r="AE445" s="14" t="s">
        <v>78</v>
      </c>
      <c r="AF445" s="6"/>
    </row>
    <row r="446" spans="1:32" ht="27.6" customHeight="1">
      <c r="A446" s="5" t="str">
        <f t="shared" si="36"/>
        <v>44.00.00</v>
      </c>
      <c r="B446" s="6" t="s">
        <v>32</v>
      </c>
      <c r="C446" s="7" t="str">
        <f t="shared" si="37"/>
        <v/>
      </c>
      <c r="D446" s="8" t="str">
        <f t="shared" si="38"/>
        <v/>
      </c>
      <c r="E446" s="9" t="str">
        <f>IFERROR(VLOOKUP(F446,'[1]ФГОС ВПО-ФГОС ВО'!$A$2:$C$111,3,0),IF(B446="ФГОС ВО",VLOOKUP([1]Группы!#REF!,'[1]Науч.спец-ФГОС-кафедра'!$F$3:$G$52,2,0),VLOOKUP(J446,'[1]Науч.спец-ФГОС-кафедра'!$B$3:$G$52,6,0)))</f>
        <v>050100</v>
      </c>
      <c r="F446" s="6" t="s">
        <v>341</v>
      </c>
      <c r="G446" s="6" t="s">
        <v>34</v>
      </c>
      <c r="H446" s="32" t="s">
        <v>856</v>
      </c>
      <c r="I446" s="32" t="s">
        <v>856</v>
      </c>
      <c r="J446" s="13" t="str">
        <f>IF(B446="ФГТ",VLOOKUP(F446,'[1]Науч.спец-ФГОС-кафедра'!$A$1:$B$52,2,0),VLOOKUP(F446,'[1]ФГОС ВПО-ФГОС ВО'!$A$2:$B$129,2,0))</f>
        <v>Педагогическое образование (с двумя профилями подготовки)</v>
      </c>
      <c r="K446" s="54" t="s">
        <v>348</v>
      </c>
      <c r="L446" s="2">
        <v>2023</v>
      </c>
      <c r="M446" s="14">
        <f t="shared" ca="1" si="39"/>
        <v>2</v>
      </c>
      <c r="N446" s="2" t="str">
        <f>VLOOKUP(P446,[1]Кафедры!$A$2:$E$587,5,0)</f>
        <v>ИЭиАС</v>
      </c>
      <c r="O446" s="2" t="s">
        <v>77</v>
      </c>
      <c r="P446" s="14">
        <v>6</v>
      </c>
      <c r="Q446" s="2" t="str">
        <f>VLOOKUP(P446,[1]Кафедры!$A$2:$D$587,3,0)</f>
        <v>БИиИТ</v>
      </c>
      <c r="R446" s="2" t="str">
        <f>VLOOKUP(P446,[1]Кафедры!$A$2:$D$587,4,0)</f>
        <v>Чусавитина Г.Н.</v>
      </c>
      <c r="S446" s="6" t="s">
        <v>38</v>
      </c>
      <c r="T446" s="6" t="s">
        <v>841</v>
      </c>
      <c r="U446" s="1"/>
      <c r="V446" s="17">
        <v>45170</v>
      </c>
      <c r="W446" s="2" t="s">
        <v>49</v>
      </c>
      <c r="X446" s="17">
        <f t="shared" si="40"/>
        <v>46996</v>
      </c>
      <c r="Y446" s="2" t="str">
        <f>IFERROR(IF(B446="ФГОС ВО",VLOOKUP(E446,'[1]Науч.спец-ФГОС-кафедра'!$G$3:$H$52,2,0),VLOOKUP(F446,'[1]Науч.спец-ФГОС-кафедра'!$A$3:$H$52,8,0)),"")</f>
        <v/>
      </c>
      <c r="Z446" s="18">
        <v>22</v>
      </c>
      <c r="AA446" s="15" t="str">
        <f>IF(B446="ФГОС 3++",VLOOKUP(F446,'[1]Справочник ФГОС ВО'!$C$2:$K$126,9,0),"")</f>
        <v>Добавлена</v>
      </c>
      <c r="AB446" s="15" t="s">
        <v>74</v>
      </c>
      <c r="AC446" s="6" t="str">
        <f>IF(AND(G446="асп",B446="ФГОС ВО"),VLOOKUP(K446,'[1]Науч.спец-ФГОС-кафедра'!$F$2:$S$52,14,0),"")</f>
        <v/>
      </c>
      <c r="AD446" s="14">
        <f t="shared" si="41"/>
        <v>2028</v>
      </c>
      <c r="AE446" s="14" t="s">
        <v>78</v>
      </c>
      <c r="AF446" s="6"/>
    </row>
    <row r="447" spans="1:32" ht="39.6" customHeight="1">
      <c r="A447" s="5" t="str">
        <f t="shared" si="36"/>
        <v>44.00.00</v>
      </c>
      <c r="B447" s="6" t="s">
        <v>32</v>
      </c>
      <c r="C447" s="7" t="str">
        <f t="shared" si="37"/>
        <v/>
      </c>
      <c r="D447" s="8" t="str">
        <f t="shared" si="38"/>
        <v/>
      </c>
      <c r="E447" s="9" t="str">
        <f>IFERROR(VLOOKUP(F447,'[1]ФГОС ВПО-ФГОС ВО'!$A$2:$C$111,3,0),IF(B447="ФГОС ВО",VLOOKUP([1]Группы!#REF!,'[1]Науч.спец-ФГОС-кафедра'!$F$3:$G$52,2,0),VLOOKUP(J447,'[1]Науч.спец-ФГОС-кафедра'!$B$3:$G$52,6,0)))</f>
        <v>050100</v>
      </c>
      <c r="F447" s="6" t="s">
        <v>341</v>
      </c>
      <c r="G447" s="6" t="s">
        <v>34</v>
      </c>
      <c r="H447" s="32" t="s">
        <v>857</v>
      </c>
      <c r="I447" s="32" t="s">
        <v>857</v>
      </c>
      <c r="J447" s="13" t="str">
        <f>IF(B447="ФГТ",VLOOKUP(F447,'[1]Науч.спец-ФГОС-кафедра'!$A$1:$B$52,2,0),VLOOKUP(F447,'[1]ФГОС ВПО-ФГОС ВО'!$A$2:$B$129,2,0))</f>
        <v>Педагогическое образование (с двумя профилями подготовки)</v>
      </c>
      <c r="K447" s="54" t="s">
        <v>365</v>
      </c>
      <c r="L447" s="2">
        <v>2023</v>
      </c>
      <c r="M447" s="14">
        <f t="shared" ca="1" si="39"/>
        <v>2</v>
      </c>
      <c r="N447" s="2" t="str">
        <f>VLOOKUP(P447,[1]Кафедры!$A$2:$E$587,5,0)</f>
        <v>ИЕиС</v>
      </c>
      <c r="O447" s="2" t="s">
        <v>37</v>
      </c>
      <c r="P447" s="14">
        <v>9</v>
      </c>
      <c r="Q447" s="2" t="str">
        <f>VLOOKUP(P447,[1]Кафедры!$A$2:$D$587,3,0)</f>
        <v>ПМиИ</v>
      </c>
      <c r="R447" s="2" t="str">
        <f>VLOOKUP(P447,[1]Кафедры!$A$2:$D$587,4,0)</f>
        <v>Извеков Ю.А.</v>
      </c>
      <c r="S447" s="6" t="s">
        <v>38</v>
      </c>
      <c r="T447" s="6" t="s">
        <v>841</v>
      </c>
      <c r="U447" s="1"/>
      <c r="V447" s="17">
        <v>45170</v>
      </c>
      <c r="W447" s="2" t="s">
        <v>49</v>
      </c>
      <c r="X447" s="17">
        <f t="shared" si="40"/>
        <v>46996</v>
      </c>
      <c r="Y447" s="2" t="str">
        <f>IFERROR(IF(B447="ФГОС ВО",VLOOKUP(E447,'[1]Науч.спец-ФГОС-кафедра'!$G$3:$H$52,2,0),VLOOKUP(F447,'[1]Науч.спец-ФГОС-кафедра'!$A$3:$H$52,8,0)),"")</f>
        <v/>
      </c>
      <c r="Z447" s="18">
        <v>23</v>
      </c>
      <c r="AA447" s="15" t="str">
        <f>IF(B447="ФГОС 3++",VLOOKUP(F447,'[1]Справочник ФГОС ВО'!$C$2:$K$126,9,0),"")</f>
        <v>Добавлена</v>
      </c>
      <c r="AB447" s="20"/>
      <c r="AC447" s="6" t="str">
        <f>IF(AND(G447="асп",B447="ФГОС ВО"),VLOOKUP(K447,'[1]Науч.спец-ФГОС-кафедра'!$F$2:$S$52,14,0),"")</f>
        <v/>
      </c>
      <c r="AD447" s="14">
        <f t="shared" si="41"/>
        <v>2028</v>
      </c>
      <c r="AE447" s="14" t="s">
        <v>78</v>
      </c>
      <c r="AF447" s="6"/>
    </row>
    <row r="448" spans="1:32" ht="39.6" customHeight="1">
      <c r="A448" s="5" t="str">
        <f t="shared" si="36"/>
        <v>44.00.00</v>
      </c>
      <c r="B448" s="6" t="s">
        <v>32</v>
      </c>
      <c r="C448" s="7" t="str">
        <f t="shared" si="37"/>
        <v/>
      </c>
      <c r="D448" s="8" t="str">
        <f t="shared" si="38"/>
        <v/>
      </c>
      <c r="E448" s="9" t="str">
        <f>IFERROR(VLOOKUP(F448,'[1]ФГОС ВПО-ФГОС ВО'!$A$2:$C$111,3,0),IF(B448="ФГОС ВО",VLOOKUP([1]Группы!#REF!,'[1]Науч.спец-ФГОС-кафедра'!$F$3:$G$52,2,0),VLOOKUP(J448,'[1]Науч.спец-ФГОС-кафедра'!$B$3:$G$52,6,0)))</f>
        <v>050100</v>
      </c>
      <c r="F448" s="6" t="s">
        <v>341</v>
      </c>
      <c r="G448" s="6" t="s">
        <v>34</v>
      </c>
      <c r="H448" s="32" t="s">
        <v>858</v>
      </c>
      <c r="I448" s="32" t="s">
        <v>858</v>
      </c>
      <c r="J448" s="13" t="str">
        <f>IF(B448="ФГТ",VLOOKUP(F448,'[1]Науч.спец-ФГОС-кафедра'!$A$1:$B$52,2,0),VLOOKUP(F448,'[1]ФГОС ВПО-ФГОС ВО'!$A$2:$B$129,2,0))</f>
        <v>Педагогическое образование (с двумя профилями подготовки)</v>
      </c>
      <c r="K448" s="54" t="s">
        <v>365</v>
      </c>
      <c r="L448" s="2">
        <v>2023</v>
      </c>
      <c r="M448" s="14">
        <f t="shared" ca="1" si="39"/>
        <v>2</v>
      </c>
      <c r="N448" s="2" t="str">
        <f>VLOOKUP(P448,[1]Кафедры!$A$2:$E$587,5,0)</f>
        <v>ИЕиС</v>
      </c>
      <c r="O448" s="2" t="s">
        <v>55</v>
      </c>
      <c r="P448" s="14">
        <v>9</v>
      </c>
      <c r="Q448" s="2" t="str">
        <f>VLOOKUP(P448,[1]Кафедры!$A$2:$D$587,3,0)</f>
        <v>ПМиИ</v>
      </c>
      <c r="R448" s="2" t="str">
        <f>VLOOKUP(P448,[1]Кафедры!$A$2:$D$587,4,0)</f>
        <v>Извеков Ю.А.</v>
      </c>
      <c r="S448" s="6" t="s">
        <v>278</v>
      </c>
      <c r="T448" s="6" t="s">
        <v>841</v>
      </c>
      <c r="U448" s="1"/>
      <c r="V448" s="17">
        <v>45200</v>
      </c>
      <c r="W448" s="2" t="s">
        <v>245</v>
      </c>
      <c r="X448" s="17">
        <f t="shared" si="40"/>
        <v>47361</v>
      </c>
      <c r="Y448" s="2" t="str">
        <f>IFERROR(IF(B448="ФГОС ВО",VLOOKUP(E448,'[1]Науч.спец-ФГОС-кафедра'!$G$3:$H$52,2,0),VLOOKUP(F448,'[1]Науч.спец-ФГОС-кафедра'!$A$3:$H$52,8,0)),"")</f>
        <v/>
      </c>
      <c r="Z448" s="18">
        <v>4</v>
      </c>
      <c r="AA448" s="15" t="str">
        <f>IF(B448="ФГОС 3++",VLOOKUP(F448,'[1]Справочник ФГОС ВО'!$C$2:$K$126,9,0),"")</f>
        <v>Добавлена</v>
      </c>
      <c r="AB448" s="20"/>
      <c r="AC448" s="6" t="str">
        <f>IF(AND(G448="асп",B448="ФГОС ВО"),VLOOKUP(K448,'[1]Науч.спец-ФГОС-кафедра'!$F$2:$S$52,14,0),"")</f>
        <v/>
      </c>
      <c r="AD448" s="14">
        <f t="shared" si="41"/>
        <v>2029</v>
      </c>
      <c r="AE448" s="14" t="s">
        <v>78</v>
      </c>
      <c r="AF448" s="6"/>
    </row>
    <row r="449" spans="1:32" ht="45">
      <c r="A449" s="5" t="str">
        <f t="shared" si="36"/>
        <v>44.00.00</v>
      </c>
      <c r="B449" s="6" t="s">
        <v>32</v>
      </c>
      <c r="C449" s="7" t="str">
        <f t="shared" si="37"/>
        <v/>
      </c>
      <c r="D449" s="8" t="str">
        <f t="shared" si="38"/>
        <v/>
      </c>
      <c r="E449" s="9" t="str">
        <f>IFERROR(VLOOKUP(F449,'[1]ФГОС ВПО-ФГОС ВО'!$A$2:$C$111,3,0),IF(B449="ФГОС ВО",VLOOKUP([1]Группы!#REF!,'[1]Науч.спец-ФГОС-кафедра'!$F$3:$G$52,2,0),VLOOKUP(J449,'[1]Науч.спец-ФГОС-кафедра'!$B$3:$G$52,6,0)))</f>
        <v>050100</v>
      </c>
      <c r="F449" s="6" t="s">
        <v>341</v>
      </c>
      <c r="G449" s="6" t="s">
        <v>34</v>
      </c>
      <c r="H449" s="32" t="s">
        <v>859</v>
      </c>
      <c r="I449" s="32" t="s">
        <v>859</v>
      </c>
      <c r="J449" s="13" t="str">
        <f>IF(B449="ФГТ",VLOOKUP(F449,'[1]Науч.спец-ФГОС-кафедра'!$A$1:$B$52,2,0),VLOOKUP(F449,'[1]ФГОС ВПО-ФГОС ВО'!$A$2:$B$129,2,0))</f>
        <v>Педагогическое образование (с двумя профилями подготовки)</v>
      </c>
      <c r="K449" s="53" t="s">
        <v>346</v>
      </c>
      <c r="L449" s="2">
        <v>2023</v>
      </c>
      <c r="M449" s="14">
        <f t="shared" ca="1" si="39"/>
        <v>2</v>
      </c>
      <c r="N449" s="2" t="str">
        <f>VLOOKUP(P449,[1]Кафедры!$A$2:$E$587,5,0)</f>
        <v>ИГО</v>
      </c>
      <c r="O449" s="2" t="s">
        <v>282</v>
      </c>
      <c r="P449" s="14">
        <v>16</v>
      </c>
      <c r="Q449" s="2" t="str">
        <f>VLOOKUP(P449,[1]Кафедры!$A$2:$D$587,3,0)</f>
        <v>ДиСО</v>
      </c>
      <c r="R449" s="2" t="str">
        <f>VLOOKUP(P449,[1]Кафедры!$A$2:$D$587,4,0)</f>
        <v>Чернобровкин В.А.</v>
      </c>
      <c r="S449" s="6" t="s">
        <v>38</v>
      </c>
      <c r="T449" s="6" t="s">
        <v>841</v>
      </c>
      <c r="U449" s="15" t="s">
        <v>755</v>
      </c>
      <c r="V449" s="17">
        <v>45170</v>
      </c>
      <c r="W449" s="2" t="s">
        <v>49</v>
      </c>
      <c r="X449" s="17">
        <f t="shared" si="40"/>
        <v>46996</v>
      </c>
      <c r="Y449" s="2" t="str">
        <f>IFERROR(IF(B449="ФГОС ВО",VLOOKUP(E449,'[1]Науч.спец-ФГОС-кафедра'!$G$3:$H$52,2,0),VLOOKUP(F449,'[1]Науч.спец-ФГОС-кафедра'!$A$3:$H$52,8,0)),"")</f>
        <v/>
      </c>
      <c r="Z449" s="18">
        <v>22</v>
      </c>
      <c r="AA449" s="15" t="str">
        <f>IF(B449="ФГОС 3++",VLOOKUP(F449,'[1]Справочник ФГОС ВО'!$C$2:$K$126,9,0),"")</f>
        <v>Добавлена</v>
      </c>
      <c r="AB449" s="20"/>
      <c r="AC449" s="6" t="str">
        <f>IF(AND(G449="асп",B449="ФГОС ВО"),VLOOKUP(K449,'[1]Науч.спец-ФГОС-кафедра'!$F$2:$S$52,14,0),"")</f>
        <v/>
      </c>
      <c r="AD449" s="14">
        <f t="shared" si="41"/>
        <v>2028</v>
      </c>
      <c r="AE449" s="14" t="s">
        <v>78</v>
      </c>
      <c r="AF449" s="6"/>
    </row>
    <row r="450" spans="1:32" ht="26.45" customHeight="1">
      <c r="A450" s="5" t="str">
        <f t="shared" ref="A450:A513" si="42">IF(B450="ФГТ",MID(F450,1,3)&amp;".0",MID(F450,2,2)&amp;".00.00")</f>
        <v>44.00.00</v>
      </c>
      <c r="B450" s="6" t="s">
        <v>32</v>
      </c>
      <c r="C450" s="7" t="str">
        <f t="shared" ref="C450:C482" si="43">IF(L450=2021,"17.03.21",IF(L450=2020,"26.02.20",IF(L450=2019,"27.02.19",IF(L450=2018,"28.03.18",IF(L450=2017,"29.03.17","")))))</f>
        <v/>
      </c>
      <c r="D450" s="8" t="str">
        <f t="shared" ref="D450:D482" si="44">IF(L450=2021,5,IF(L450=2020,4,IF(L450=2019,2,IF(L450=2018,3,IF(L450=2017,3,"")))))</f>
        <v/>
      </c>
      <c r="E450" s="9" t="str">
        <f>IFERROR(VLOOKUP(F450,'[1]ФГОС ВПО-ФГОС ВО'!$A$2:$C$111,3,0),IF(B450="ФГОС ВО",VLOOKUP([1]Группы!#REF!,'[1]Науч.спец-ФГОС-кафедра'!$F$3:$G$52,2,0),VLOOKUP(J450,'[1]Науч.спец-ФГОС-кафедра'!$B$3:$G$52,6,0)))</f>
        <v>050100</v>
      </c>
      <c r="F450" s="6" t="s">
        <v>341</v>
      </c>
      <c r="G450" s="6" t="s">
        <v>34</v>
      </c>
      <c r="H450" s="15" t="s">
        <v>860</v>
      </c>
      <c r="I450" s="15" t="s">
        <v>860</v>
      </c>
      <c r="J450" s="13" t="str">
        <f>IF(B450="ФГТ",VLOOKUP(F450,'[1]Науч.спец-ФГОС-кафедра'!$A$1:$B$52,2,0),VLOOKUP(F450,'[1]ФГОС ВПО-ФГОС ВО'!$A$2:$B$129,2,0))</f>
        <v>Педагогическое образование (с двумя профилями подготовки)</v>
      </c>
      <c r="K450" s="54" t="s">
        <v>350</v>
      </c>
      <c r="L450" s="2">
        <v>2023</v>
      </c>
      <c r="M450" s="14">
        <f t="shared" ref="M450:M513" ca="1" si="45">IF(MONTH(TODAY())&lt;=7,YEAR(TODAY())-L450,YEAR(TODAY())-L450+1)</f>
        <v>2</v>
      </c>
      <c r="N450" s="2" t="str">
        <f>VLOOKUP(P450,[1]Кафедры!$A$2:$E$587,5,0)</f>
        <v>ИГО</v>
      </c>
      <c r="O450" s="2" t="s">
        <v>282</v>
      </c>
      <c r="P450" s="14">
        <v>22</v>
      </c>
      <c r="Q450" s="2" t="str">
        <f>VLOOKUP(P450,[1]Кафедры!$A$2:$D$587,3,0)</f>
        <v>ВИ</v>
      </c>
      <c r="R450" s="2" t="str">
        <f>VLOOKUP(P450,[1]Кафедры!$A$2:$D$587,4,0)</f>
        <v>Иванов А.Г.</v>
      </c>
      <c r="S450" s="6" t="s">
        <v>38</v>
      </c>
      <c r="T450" s="6" t="s">
        <v>841</v>
      </c>
      <c r="U450" s="15" t="s">
        <v>755</v>
      </c>
      <c r="V450" s="17">
        <v>45170</v>
      </c>
      <c r="W450" s="2" t="s">
        <v>49</v>
      </c>
      <c r="X450" s="17">
        <f t="shared" ref="X450:X513" si="46">EDATE(V450,LEFT(W450,1)*12+MID(W450,3,2))-1</f>
        <v>46996</v>
      </c>
      <c r="Y450" s="2" t="str">
        <f>IFERROR(IF(B450="ФГОС ВО",VLOOKUP(E450,'[1]Науч.спец-ФГОС-кафедра'!$G$3:$H$52,2,0),VLOOKUP(F450,'[1]Науч.спец-ФГОС-кафедра'!$A$3:$H$52,8,0)),"")</f>
        <v/>
      </c>
      <c r="Z450" s="18">
        <v>32</v>
      </c>
      <c r="AA450" s="15" t="str">
        <f>IF(B450="ФГОС 3++",VLOOKUP(F450,'[1]Справочник ФГОС ВО'!$C$2:$K$126,9,0),"")</f>
        <v>Добавлена</v>
      </c>
      <c r="AB450" s="20"/>
      <c r="AC450" s="6" t="str">
        <f>IF(AND(G450="асп",B450="ФГОС ВО"),VLOOKUP(K450,'[1]Науч.спец-ФГОС-кафедра'!$F$2:$S$52,14,0),"")</f>
        <v/>
      </c>
      <c r="AD450" s="14">
        <f t="shared" si="41"/>
        <v>2028</v>
      </c>
      <c r="AE450" s="14" t="s">
        <v>78</v>
      </c>
      <c r="AF450" s="6"/>
    </row>
    <row r="451" spans="1:32" ht="39.6" customHeight="1">
      <c r="A451" s="5" t="str">
        <f t="shared" si="42"/>
        <v>44.00.00</v>
      </c>
      <c r="B451" s="6" t="s">
        <v>32</v>
      </c>
      <c r="C451" s="7" t="str">
        <f t="shared" si="43"/>
        <v/>
      </c>
      <c r="D451" s="8" t="str">
        <f t="shared" si="44"/>
        <v/>
      </c>
      <c r="E451" s="9" t="str">
        <f>IFERROR(VLOOKUP(F451,'[1]ФГОС ВПО-ФГОС ВО'!$A$2:$C$111,3,0),IF(B451="ФГОС ВО",VLOOKUP([1]Группы!#REF!,'[1]Науч.спец-ФГОС-кафедра'!$F$3:$G$52,2,0),VLOOKUP(J451,'[1]Науч.спец-ФГОС-кафедра'!$B$3:$G$52,6,0)))</f>
        <v>050100</v>
      </c>
      <c r="F451" s="6" t="s">
        <v>341</v>
      </c>
      <c r="G451" s="6" t="s">
        <v>34</v>
      </c>
      <c r="H451" s="15" t="s">
        <v>861</v>
      </c>
      <c r="I451" s="15" t="s">
        <v>861</v>
      </c>
      <c r="J451" s="13" t="str">
        <f>IF(B451="ФГТ",VLOOKUP(F451,'[1]Науч.спец-ФГОС-кафедра'!$A$1:$B$52,2,0),VLOOKUP(F451,'[1]ФГОС ВПО-ФГОС ВО'!$A$2:$B$129,2,0))</f>
        <v>Педагогическое образование (с двумя профилями подготовки)</v>
      </c>
      <c r="K451" s="54" t="s">
        <v>367</v>
      </c>
      <c r="L451" s="2">
        <v>2023</v>
      </c>
      <c r="M451" s="14">
        <f t="shared" ca="1" si="45"/>
        <v>2</v>
      </c>
      <c r="N451" s="2" t="str">
        <f>VLOOKUP(P451,[1]Кафедры!$A$2:$E$587,5,0)</f>
        <v>ИГО</v>
      </c>
      <c r="O451" s="2" t="s">
        <v>282</v>
      </c>
      <c r="P451" s="14">
        <v>35</v>
      </c>
      <c r="Q451" s="2" t="str">
        <f>VLOOKUP(P451,[1]Кафедры!$A$2:$D$587,3,0)</f>
        <v>ПОиД</v>
      </c>
      <c r="R451" s="2" t="str">
        <f>VLOOKUP(P451,[1]Кафедры!$A$2:$D$587,4,0)</f>
        <v>Великанова С.С.</v>
      </c>
      <c r="S451" s="6" t="s">
        <v>38</v>
      </c>
      <c r="T451" s="2" t="s">
        <v>475</v>
      </c>
      <c r="U451" s="1"/>
      <c r="V451" s="17">
        <v>45170</v>
      </c>
      <c r="W451" s="2" t="s">
        <v>49</v>
      </c>
      <c r="X451" s="17">
        <f t="shared" si="46"/>
        <v>46996</v>
      </c>
      <c r="Y451" s="2" t="str">
        <f>IFERROR(IF(B451="ФГОС ВО",VLOOKUP(E451,'[1]Науч.спец-ФГОС-кафедра'!$G$3:$H$52,2,0),VLOOKUP(F451,'[1]Науч.спец-ФГОС-кафедра'!$A$3:$H$52,8,0)),"")</f>
        <v/>
      </c>
      <c r="Z451" s="18">
        <v>21</v>
      </c>
      <c r="AA451" s="15" t="str">
        <f>IF(B451="ФГОС 3++",VLOOKUP(F451,'[1]Справочник ФГОС ВО'!$C$2:$K$126,9,0),"")</f>
        <v>Добавлена</v>
      </c>
      <c r="AB451" s="20" t="s">
        <v>74</v>
      </c>
      <c r="AC451" s="6" t="str">
        <f>IF(AND(G451="асп",B451="ФГОС ВО"),VLOOKUP(K451,'[1]Науч.спец-ФГОС-кафедра'!$F$2:$S$52,14,0),"")</f>
        <v/>
      </c>
      <c r="AD451" s="14">
        <f t="shared" si="41"/>
        <v>2028</v>
      </c>
      <c r="AE451" s="14" t="s">
        <v>78</v>
      </c>
      <c r="AF451" s="6"/>
    </row>
    <row r="452" spans="1:32" ht="45">
      <c r="A452" s="5" t="str">
        <f t="shared" si="42"/>
        <v>44.00.00</v>
      </c>
      <c r="B452" s="6" t="s">
        <v>32</v>
      </c>
      <c r="C452" s="7" t="str">
        <f t="shared" si="43"/>
        <v/>
      </c>
      <c r="D452" s="8" t="str">
        <f t="shared" si="44"/>
        <v/>
      </c>
      <c r="E452" s="9" t="str">
        <f>IFERROR(VLOOKUP(F452,'[1]ФГОС ВПО-ФГОС ВО'!$A$2:$C$111,3,0),IF(B452="ФГОС ВО",VLOOKUP([1]Группы!#REF!,'[1]Науч.спец-ФГОС-кафедра'!$F$3:$G$52,2,0),VLOOKUP(J452,'[1]Науч.спец-ФГОС-кафедра'!$B$3:$G$52,6,0)))</f>
        <v>050100</v>
      </c>
      <c r="F452" s="6" t="s">
        <v>341</v>
      </c>
      <c r="G452" s="6" t="s">
        <v>34</v>
      </c>
      <c r="H452" s="15" t="s">
        <v>862</v>
      </c>
      <c r="I452" s="15" t="s">
        <v>862</v>
      </c>
      <c r="J452" s="13" t="str">
        <f>IF(B452="ФГТ",VLOOKUP(F452,'[1]Науч.спец-ФГОС-кафедра'!$A$1:$B$52,2,0),VLOOKUP(F452,'[1]ФГОС ВПО-ФГОС ВО'!$A$2:$B$129,2,0))</f>
        <v>Педагогическое образование (с двумя профилями подготовки)</v>
      </c>
      <c r="K452" s="54" t="s">
        <v>558</v>
      </c>
      <c r="L452" s="2">
        <v>2023</v>
      </c>
      <c r="M452" s="14">
        <f t="shared" ca="1" si="45"/>
        <v>2</v>
      </c>
      <c r="N452" s="2" t="str">
        <f>VLOOKUP(P452,[1]Кафедры!$A$2:$E$587,5,0)</f>
        <v>ИГО</v>
      </c>
      <c r="O452" s="2" t="s">
        <v>282</v>
      </c>
      <c r="P452" s="14">
        <v>48</v>
      </c>
      <c r="Q452" s="2" t="str">
        <f>VLOOKUP(P452,[1]Кафедры!$A$2:$D$587,3,0)</f>
        <v>ЛиП</v>
      </c>
      <c r="R452" s="2" t="str">
        <f>VLOOKUP(P452,[1]Кафедры!$A$2:$D$587,4,0)</f>
        <v>Акашева Т.В.</v>
      </c>
      <c r="S452" s="6" t="s">
        <v>38</v>
      </c>
      <c r="T452" s="6" t="s">
        <v>841</v>
      </c>
      <c r="U452" s="15" t="s">
        <v>755</v>
      </c>
      <c r="V452" s="17">
        <v>45170</v>
      </c>
      <c r="W452" s="2" t="s">
        <v>49</v>
      </c>
      <c r="X452" s="17">
        <f t="shared" si="46"/>
        <v>46996</v>
      </c>
      <c r="Y452" s="2" t="str">
        <f>IFERROR(IF(B452="ФГОС ВО",VLOOKUP(E452,'[1]Науч.спец-ФГОС-кафедра'!$G$3:$H$52,2,0),VLOOKUP(F452,'[1]Науч.спец-ФГОС-кафедра'!$A$3:$H$52,8,0)),"")</f>
        <v/>
      </c>
      <c r="Z452" s="18">
        <v>22</v>
      </c>
      <c r="AA452" s="15" t="str">
        <f>IF(B452="ФГОС 3++",VLOOKUP(F452,'[1]Справочник ФГОС ВО'!$C$2:$K$126,9,0),"")</f>
        <v>Добавлена</v>
      </c>
      <c r="AB452" s="20"/>
      <c r="AC452" s="6" t="str">
        <f>IF(AND(G452="асп",B452="ФГОС ВО"),VLOOKUP(K452,'[1]Науч.спец-ФГОС-кафедра'!$F$2:$S$52,14,0),"")</f>
        <v/>
      </c>
      <c r="AD452" s="14">
        <f t="shared" si="41"/>
        <v>2028</v>
      </c>
      <c r="AE452" s="14" t="s">
        <v>78</v>
      </c>
      <c r="AF452" s="6"/>
    </row>
    <row r="453" spans="1:32" ht="45">
      <c r="A453" s="5" t="str">
        <f t="shared" si="42"/>
        <v>44.00.00</v>
      </c>
      <c r="B453" s="6" t="s">
        <v>32</v>
      </c>
      <c r="C453" s="7" t="str">
        <f t="shared" si="43"/>
        <v/>
      </c>
      <c r="D453" s="8" t="str">
        <f t="shared" si="44"/>
        <v/>
      </c>
      <c r="E453" s="9" t="str">
        <f>IFERROR(VLOOKUP(F453,'[1]ФГОС ВПО-ФГОС ВО'!$A$2:$C$111,3,0),IF(B453="ФГОС ВО",VLOOKUP([1]Группы!#REF!,'[1]Науч.спец-ФГОС-кафедра'!$F$3:$G$52,2,0),VLOOKUP(J453,'[1]Науч.спец-ФГОС-кафедра'!$B$3:$G$52,6,0)))</f>
        <v>050100</v>
      </c>
      <c r="F453" s="6" t="s">
        <v>341</v>
      </c>
      <c r="G453" s="6" t="s">
        <v>34</v>
      </c>
      <c r="H453" s="15" t="s">
        <v>863</v>
      </c>
      <c r="I453" s="15" t="s">
        <v>863</v>
      </c>
      <c r="J453" s="13" t="str">
        <f>IF(B453="ФГТ",VLOOKUP(F453,'[1]Науч.спец-ФГОС-кафедра'!$A$1:$B$52,2,0),VLOOKUP(F453,'[1]ФГОС ВПО-ФГОС ВО'!$A$2:$B$129,2,0))</f>
        <v>Педагогическое образование (с двумя профилями подготовки)</v>
      </c>
      <c r="K453" s="54" t="s">
        <v>356</v>
      </c>
      <c r="L453" s="2">
        <v>2023</v>
      </c>
      <c r="M453" s="14">
        <f t="shared" ca="1" si="45"/>
        <v>2</v>
      </c>
      <c r="N453" s="2" t="str">
        <f>VLOOKUP(P453,[1]Кафедры!$A$2:$E$587,5,0)</f>
        <v>ИГО</v>
      </c>
      <c r="O453" s="2" t="s">
        <v>282</v>
      </c>
      <c r="P453" s="14">
        <v>48</v>
      </c>
      <c r="Q453" s="2" t="str">
        <f>VLOOKUP(P453,[1]Кафедры!$A$2:$D$587,3,0)</f>
        <v>ЛиП</v>
      </c>
      <c r="R453" s="2" t="str">
        <f>VLOOKUP(P453,[1]Кафедры!$A$2:$D$587,4,0)</f>
        <v>Акашева Т.В.</v>
      </c>
      <c r="S453" s="6" t="s">
        <v>38</v>
      </c>
      <c r="T453" s="6" t="s">
        <v>841</v>
      </c>
      <c r="U453" s="15" t="s">
        <v>755</v>
      </c>
      <c r="V453" s="17">
        <v>45170</v>
      </c>
      <c r="W453" s="2" t="s">
        <v>49</v>
      </c>
      <c r="X453" s="17">
        <f t="shared" si="46"/>
        <v>46996</v>
      </c>
      <c r="Y453" s="2" t="str">
        <f>IFERROR(IF(B453="ФГОС ВО",VLOOKUP(E453,'[1]Науч.спец-ФГОС-кафедра'!$G$3:$H$52,2,0),VLOOKUP(F453,'[1]Науч.спец-ФГОС-кафедра'!$A$3:$H$52,8,0)),"")</f>
        <v/>
      </c>
      <c r="Z453" s="18">
        <v>21</v>
      </c>
      <c r="AA453" s="15" t="str">
        <f>IF(B453="ФГОС 3++",VLOOKUP(F453,'[1]Справочник ФГОС ВО'!$C$2:$K$126,9,0),"")</f>
        <v>Добавлена</v>
      </c>
      <c r="AB453" s="20"/>
      <c r="AC453" s="6" t="str">
        <f>IF(AND(G453="асп",B453="ФГОС ВО"),VLOOKUP(K453,'[1]Науч.спец-ФГОС-кафедра'!$F$2:$S$52,14,0),"")</f>
        <v/>
      </c>
      <c r="AD453" s="14">
        <f t="shared" si="41"/>
        <v>2028</v>
      </c>
      <c r="AE453" s="14" t="s">
        <v>78</v>
      </c>
      <c r="AF453" s="6"/>
    </row>
    <row r="454" spans="1:32" ht="39.6" customHeight="1">
      <c r="A454" s="5" t="str">
        <f t="shared" si="42"/>
        <v>44.00.00</v>
      </c>
      <c r="B454" s="6" t="s">
        <v>32</v>
      </c>
      <c r="C454" s="7" t="str">
        <f t="shared" si="43"/>
        <v/>
      </c>
      <c r="D454" s="8" t="str">
        <f t="shared" si="44"/>
        <v/>
      </c>
      <c r="E454" s="9" t="str">
        <f>IFERROR(VLOOKUP(F454,'[1]ФГОС ВПО-ФГОС ВО'!$A$2:$C$111,3,0),IF(B454="ФГОС ВО",VLOOKUP([1]Группы!#REF!,'[1]Науч.спец-ФГОС-кафедра'!$F$3:$G$52,2,0),VLOOKUP(J454,'[1]Науч.спец-ФГОС-кафедра'!$B$3:$G$52,6,0)))</f>
        <v>050100</v>
      </c>
      <c r="F454" s="6" t="s">
        <v>341</v>
      </c>
      <c r="G454" s="6" t="s">
        <v>34</v>
      </c>
      <c r="H454" s="15" t="s">
        <v>864</v>
      </c>
      <c r="I454" s="15" t="s">
        <v>864</v>
      </c>
      <c r="J454" s="13" t="str">
        <f>IF(B454="ФГТ",VLOOKUP(F454,'[1]Науч.спец-ФГОС-кафедра'!$A$1:$B$52,2,0),VLOOKUP(F454,'[1]ФГОС ВПО-ФГОС ВО'!$A$2:$B$129,2,0))</f>
        <v>Педагогическое образование (с двумя профилями подготовки)</v>
      </c>
      <c r="K454" s="54" t="s">
        <v>358</v>
      </c>
      <c r="L454" s="2">
        <v>2023</v>
      </c>
      <c r="M454" s="14">
        <f t="shared" ca="1" si="45"/>
        <v>2</v>
      </c>
      <c r="N454" s="2" t="str">
        <f>VLOOKUP(P454,[1]Кафедры!$A$2:$E$587,5,0)</f>
        <v>ИГО</v>
      </c>
      <c r="O454" s="2" t="s">
        <v>282</v>
      </c>
      <c r="P454" s="14">
        <v>49</v>
      </c>
      <c r="Q454" s="2" t="str">
        <f>VLOOKUP(P454,[1]Кафедры!$A$2:$D$587,3,0)</f>
        <v>РЯОЯиМК</v>
      </c>
      <c r="R454" s="2" t="str">
        <f>VLOOKUP(P454,[1]Кафедры!$A$2:$D$587,4,0)</f>
        <v>Чурилина Л.Н.</v>
      </c>
      <c r="S454" s="6" t="s">
        <v>38</v>
      </c>
      <c r="T454" s="6" t="s">
        <v>841</v>
      </c>
      <c r="U454" s="15" t="s">
        <v>755</v>
      </c>
      <c r="V454" s="17">
        <v>45170</v>
      </c>
      <c r="W454" s="2" t="s">
        <v>49</v>
      </c>
      <c r="X454" s="17">
        <f t="shared" si="46"/>
        <v>46996</v>
      </c>
      <c r="Y454" s="2" t="str">
        <f>IFERROR(IF(B454="ФГОС ВО",VLOOKUP(E454,'[1]Науч.спец-ФГОС-кафедра'!$G$3:$H$52,2,0),VLOOKUP(F454,'[1]Науч.спец-ФГОС-кафедра'!$A$3:$H$52,8,0)),"")</f>
        <v/>
      </c>
      <c r="Z454" s="18">
        <v>19</v>
      </c>
      <c r="AA454" s="15" t="str">
        <f>IF(B454="ФГОС 3++",VLOOKUP(F454,'[1]Справочник ФГОС ВО'!$C$2:$K$126,9,0),"")</f>
        <v>Добавлена</v>
      </c>
      <c r="AB454" s="20"/>
      <c r="AC454" s="6" t="str">
        <f>IF(AND(G454="асп",B454="ФГОС ВО"),VLOOKUP(K454,'[1]Науч.спец-ФГОС-кафедра'!$F$2:$S$52,14,0),"")</f>
        <v/>
      </c>
      <c r="AD454" s="14">
        <f t="shared" si="41"/>
        <v>2028</v>
      </c>
      <c r="AE454" s="14" t="s">
        <v>78</v>
      </c>
      <c r="AF454" s="6"/>
    </row>
    <row r="455" spans="1:32" s="49" customFormat="1" ht="26.45" customHeight="1">
      <c r="A455" s="5" t="str">
        <f t="shared" si="42"/>
        <v>45.00.00</v>
      </c>
      <c r="B455" s="6" t="s">
        <v>32</v>
      </c>
      <c r="C455" s="7" t="str">
        <f t="shared" si="43"/>
        <v/>
      </c>
      <c r="D455" s="8" t="str">
        <f t="shared" si="44"/>
        <v/>
      </c>
      <c r="E455" s="9" t="str">
        <f>IFERROR(VLOOKUP(F455,'[1]ФГОС ВПО-ФГОС ВО'!$A$2:$C$111,3,0),IF(B455="ФГОС ВО",VLOOKUP([1]Группы!#REF!,'[1]Науч.спец-ФГОС-кафедра'!$F$3:$G$52,2,0),VLOOKUP(J455,'[1]Науч.спец-ФГОС-кафедра'!$B$3:$G$52,6,0)))</f>
        <v>032700</v>
      </c>
      <c r="F455" s="10" t="s">
        <v>381</v>
      </c>
      <c r="G455" s="11" t="s">
        <v>34</v>
      </c>
      <c r="H455" s="12" t="s">
        <v>865</v>
      </c>
      <c r="I455" s="12" t="s">
        <v>865</v>
      </c>
      <c r="J455" s="13" t="str">
        <f>IF(B455="ФГТ",VLOOKUP(F455,'[1]Науч.спец-ФГОС-кафедра'!$A$1:$B$52,2,0),VLOOKUP(F455,'[1]ФГОС ВПО-ФГОС ВО'!$A$2:$B$129,2,0))</f>
        <v>Филология</v>
      </c>
      <c r="K455" s="13" t="s">
        <v>384</v>
      </c>
      <c r="L455" s="14">
        <v>2023</v>
      </c>
      <c r="M455" s="14">
        <f t="shared" ca="1" si="45"/>
        <v>2</v>
      </c>
      <c r="N455" s="2" t="str">
        <f>VLOOKUP(P455,[1]Кафедры!$A$2:$E$587,5,0)</f>
        <v>ИГО</v>
      </c>
      <c r="O455" s="2" t="s">
        <v>55</v>
      </c>
      <c r="P455" s="2">
        <v>18</v>
      </c>
      <c r="Q455" s="2" t="str">
        <f>VLOOKUP(P455,[1]Кафедры!$A$2:$D$587,3,0)</f>
        <v>ЯиЛ</v>
      </c>
      <c r="R455" s="2" t="str">
        <f>VLOOKUP(P455,[1]Кафедры!$A$2:$D$587,4,0)</f>
        <v>Рудакова С.В.</v>
      </c>
      <c r="S455" s="15" t="s">
        <v>278</v>
      </c>
      <c r="T455" s="2"/>
      <c r="U455" s="2"/>
      <c r="V455" s="17">
        <v>45200</v>
      </c>
      <c r="W455" s="2" t="s">
        <v>57</v>
      </c>
      <c r="X455" s="17">
        <f t="shared" si="46"/>
        <v>46996</v>
      </c>
      <c r="Y455" s="2" t="str">
        <f>IFERROR(IF(B455="ФГОС ВО",VLOOKUP(E455,'[1]Науч.спец-ФГОС-кафедра'!$G$3:$H$52,2,0),VLOOKUP(F455,'[1]Науч.спец-ФГОС-кафедра'!$A$3:$H$52,8,0)),"")</f>
        <v/>
      </c>
      <c r="Z455" s="18">
        <v>11</v>
      </c>
      <c r="AA455" s="15" t="str">
        <f>IF(B455="ФГОС 3++",VLOOKUP(F455,'[1]Справочник ФГОС ВО'!$C$2:$K$126,9,0),"")</f>
        <v>Добавлена</v>
      </c>
      <c r="AB455" s="20"/>
      <c r="AC455" s="6" t="str">
        <f>IF(AND(G455="асп",B455="ФГОС ВО"),VLOOKUP(K455,'[1]Науч.спец-ФГОС-кафедра'!$F$2:$S$52,14,0),"")</f>
        <v/>
      </c>
      <c r="AD455" s="14">
        <f t="shared" ref="AD455:AD518" si="47">YEAR(X455)</f>
        <v>2028</v>
      </c>
      <c r="AE455" s="14" t="s">
        <v>78</v>
      </c>
      <c r="AF455" s="48"/>
    </row>
    <row r="456" spans="1:32" ht="30">
      <c r="A456" s="5" t="str">
        <f t="shared" si="42"/>
        <v>46.00.00</v>
      </c>
      <c r="B456" s="6" t="s">
        <v>32</v>
      </c>
      <c r="C456" s="7" t="str">
        <f t="shared" si="43"/>
        <v/>
      </c>
      <c r="D456" s="8" t="str">
        <f t="shared" si="44"/>
        <v/>
      </c>
      <c r="E456" s="9" t="str">
        <f>IFERROR(VLOOKUP(F456,'[1]ФГОС ВПО-ФГОС ВО'!$A$2:$C$111,3,0),IF(B456="ФГОС ВО",VLOOKUP([1]Группы!#REF!,'[1]Науч.спец-ФГОС-кафедра'!$F$3:$G$52,2,0),VLOOKUP(J456,'[1]Науч.спец-ФГОС-кафедра'!$B$3:$G$52,6,0)))</f>
        <v>030600</v>
      </c>
      <c r="F456" s="10" t="s">
        <v>866</v>
      </c>
      <c r="G456" s="11" t="s">
        <v>34</v>
      </c>
      <c r="H456" s="12" t="s">
        <v>867</v>
      </c>
      <c r="I456" s="12" t="s">
        <v>867</v>
      </c>
      <c r="J456" s="13" t="str">
        <f>IF(B456="ФГТ",VLOOKUP(F456,'[1]Науч.спец-ФГОС-кафедра'!$A$1:$B$52,2,0),VLOOKUP(F456,'[1]ФГОС ВПО-ФГОС ВО'!$A$2:$B$129,2,0))</f>
        <v>История</v>
      </c>
      <c r="K456" s="13" t="s">
        <v>868</v>
      </c>
      <c r="L456" s="14">
        <v>2023</v>
      </c>
      <c r="M456" s="14">
        <f t="shared" ca="1" si="45"/>
        <v>2</v>
      </c>
      <c r="N456" s="2" t="str">
        <f>VLOOKUP(P456,[1]Кафедры!$A$2:$E$587,5,0)</f>
        <v>ИГО</v>
      </c>
      <c r="O456" s="2" t="s">
        <v>55</v>
      </c>
      <c r="P456" s="2">
        <v>22</v>
      </c>
      <c r="Q456" s="2" t="str">
        <f>VLOOKUP(P456,[1]Кафедры!$A$2:$D$587,3,0)</f>
        <v>ВИ</v>
      </c>
      <c r="R456" s="2" t="str">
        <f>VLOOKUP(P456,[1]Кафедры!$A$2:$D$587,4,0)</f>
        <v>Иванов А.Г.</v>
      </c>
      <c r="S456" s="15" t="s">
        <v>278</v>
      </c>
      <c r="T456" s="2"/>
      <c r="U456" s="2"/>
      <c r="V456" s="17">
        <v>45200</v>
      </c>
      <c r="W456" s="2" t="s">
        <v>57</v>
      </c>
      <c r="X456" s="17">
        <f t="shared" si="46"/>
        <v>46996</v>
      </c>
      <c r="Y456" s="2" t="str">
        <f>IFERROR(IF(B456="ФГОС ВО",VLOOKUP(E456,'[1]Науч.спец-ФГОС-кафедра'!$G$3:$H$52,2,0),VLOOKUP(F456,'[1]Науч.спец-ФГОС-кафедра'!$A$3:$H$52,8,0)),"")</f>
        <v/>
      </c>
      <c r="Z456" s="18">
        <v>4</v>
      </c>
      <c r="AA456" s="15" t="str">
        <f>IF(B456="ФГОС 3++",VLOOKUP(F456,'[1]Справочник ФГОС ВО'!$C$2:$K$126,9,0),"")</f>
        <v>Добавлена</v>
      </c>
      <c r="AB456" s="20"/>
      <c r="AC456" s="6" t="str">
        <f>IF(AND(G456="асп",B456="ФГОС ВО"),VLOOKUP(K456,'[1]Науч.спец-ФГОС-кафедра'!$F$2:$S$52,14,0),"")</f>
        <v/>
      </c>
      <c r="AD456" s="14">
        <f t="shared" si="47"/>
        <v>2028</v>
      </c>
      <c r="AE456" s="14" t="s">
        <v>78</v>
      </c>
      <c r="AF456" s="6"/>
    </row>
    <row r="457" spans="1:32" ht="38.25">
      <c r="A457" s="5" t="str">
        <f t="shared" si="42"/>
        <v>46.00.00</v>
      </c>
      <c r="B457" s="6" t="s">
        <v>32</v>
      </c>
      <c r="C457" s="7" t="str">
        <f t="shared" si="43"/>
        <v/>
      </c>
      <c r="D457" s="8" t="str">
        <f t="shared" si="44"/>
        <v/>
      </c>
      <c r="E457" s="9" t="str">
        <f>IFERROR(VLOOKUP(F457,'[1]ФГОС ВПО-ФГОС ВО'!$A$2:$C$111,3,0),IF(B457="ФГОС ВО",VLOOKUP([1]Группы!#REF!,'[1]Науч.спец-ФГОС-кафедра'!$F$3:$G$52,2,0),VLOOKUP(J457,'[1]Науч.спец-ФГОС-кафедра'!$B$3:$G$52,6,0)))</f>
        <v>034700</v>
      </c>
      <c r="F457" s="10" t="s">
        <v>394</v>
      </c>
      <c r="G457" s="11" t="s">
        <v>34</v>
      </c>
      <c r="H457" s="12" t="s">
        <v>869</v>
      </c>
      <c r="I457" s="12" t="s">
        <v>869</v>
      </c>
      <c r="J457" s="13" t="str">
        <f>IF(B457="ФГТ",VLOOKUP(F457,'[1]Науч.спец-ФГОС-кафедра'!$A$1:$B$52,2,0),VLOOKUP(F457,'[1]ФГОС ВПО-ФГОС ВО'!$A$2:$B$129,2,0))</f>
        <v>Документоведение и архивоведение</v>
      </c>
      <c r="K457" s="13" t="s">
        <v>397</v>
      </c>
      <c r="L457" s="14">
        <v>2023</v>
      </c>
      <c r="M457" s="14">
        <f t="shared" ca="1" si="45"/>
        <v>2</v>
      </c>
      <c r="N457" s="2" t="str">
        <f>VLOOKUP(P457,[1]Кафедры!$A$2:$E$587,5,0)</f>
        <v>ИГО</v>
      </c>
      <c r="O457" s="2" t="s">
        <v>55</v>
      </c>
      <c r="P457" s="2">
        <v>35</v>
      </c>
      <c r="Q457" s="2" t="str">
        <f>VLOOKUP(P457,[1]Кафедры!$A$2:$D$587,3,0)</f>
        <v>ПОиД</v>
      </c>
      <c r="R457" s="2" t="str">
        <f>VLOOKUP(P457,[1]Кафедры!$A$2:$D$587,4,0)</f>
        <v>Великанова С.С.</v>
      </c>
      <c r="S457" s="15" t="s">
        <v>278</v>
      </c>
      <c r="T457" s="2"/>
      <c r="U457" s="2"/>
      <c r="V457" s="17">
        <v>45200</v>
      </c>
      <c r="W457" s="2" t="s">
        <v>57</v>
      </c>
      <c r="X457" s="17">
        <f t="shared" si="46"/>
        <v>46996</v>
      </c>
      <c r="Y457" s="2" t="str">
        <f>IFERROR(IF(B457="ФГОС ВО",VLOOKUP(E457,'[1]Науч.спец-ФГОС-кафедра'!$G$3:$H$52,2,0),VLOOKUP(F457,'[1]Науч.спец-ФГОС-кафедра'!$A$3:$H$52,8,0)),"")</f>
        <v/>
      </c>
      <c r="Z457" s="18">
        <v>27</v>
      </c>
      <c r="AA457" s="15" t="str">
        <f>IF(B457="ФГОС 3++",VLOOKUP(F457,'[1]Справочник ФГОС ВО'!$C$2:$K$126,9,0),"")</f>
        <v>Актуализировано</v>
      </c>
      <c r="AB457" s="20"/>
      <c r="AC457" s="6" t="str">
        <f>IF(AND(G457="асп",B457="ФГОС ВО"),VLOOKUP(K457,'[1]Науч.спец-ФГОС-кафедра'!$F$2:$S$52,14,0),"")</f>
        <v/>
      </c>
      <c r="AD457" s="14">
        <f t="shared" si="47"/>
        <v>2028</v>
      </c>
      <c r="AE457" s="14" t="s">
        <v>78</v>
      </c>
      <c r="AF457" s="6"/>
    </row>
    <row r="458" spans="1:32" ht="45">
      <c r="A458" s="5" t="str">
        <f t="shared" si="42"/>
        <v>46.00.00</v>
      </c>
      <c r="B458" s="6" t="s">
        <v>32</v>
      </c>
      <c r="C458" s="7" t="str">
        <f t="shared" si="43"/>
        <v/>
      </c>
      <c r="D458" s="8" t="str">
        <f t="shared" si="44"/>
        <v/>
      </c>
      <c r="E458" s="9" t="str">
        <f>IFERROR(VLOOKUP(F458,'[1]ФГОС ВПО-ФГОС ВО'!$A$2:$C$111,3,0),IF(B458="ФГОС ВО",VLOOKUP([1]Группы!#REF!,'[1]Науч.спец-ФГОС-кафедра'!$F$3:$G$52,2,0),VLOOKUP(J458,'[1]Науч.спец-ФГОС-кафедра'!$B$3:$G$52,6,0)))</f>
        <v>034700</v>
      </c>
      <c r="F458" s="10" t="s">
        <v>394</v>
      </c>
      <c r="G458" s="11" t="s">
        <v>34</v>
      </c>
      <c r="H458" s="12" t="s">
        <v>870</v>
      </c>
      <c r="I458" s="12" t="s">
        <v>870</v>
      </c>
      <c r="J458" s="13" t="str">
        <f>IF(B458="ФГТ",VLOOKUP(F458,'[1]Науч.спец-ФГОС-кафедра'!$A$1:$B$52,2,0),VLOOKUP(F458,'[1]ФГОС ВПО-ФГОС ВО'!$A$2:$B$129,2,0))</f>
        <v>Документоведение и архивоведение</v>
      </c>
      <c r="K458" s="13" t="s">
        <v>397</v>
      </c>
      <c r="L458" s="14">
        <v>2023</v>
      </c>
      <c r="M458" s="14">
        <f t="shared" ca="1" si="45"/>
        <v>2</v>
      </c>
      <c r="N458" s="2" t="str">
        <f>VLOOKUP(P458,[1]Кафедры!$A$2:$E$587,5,0)</f>
        <v>ИГО</v>
      </c>
      <c r="O458" s="2" t="s">
        <v>282</v>
      </c>
      <c r="P458" s="2">
        <v>35</v>
      </c>
      <c r="Q458" s="2" t="str">
        <f>VLOOKUP(P458,[1]Кафедры!$A$2:$D$587,3,0)</f>
        <v>ПОиД</v>
      </c>
      <c r="R458" s="2" t="str">
        <f>VLOOKUP(P458,[1]Кафедры!$A$2:$D$587,4,0)</f>
        <v>Великанова С.С.</v>
      </c>
      <c r="S458" s="15" t="s">
        <v>38</v>
      </c>
      <c r="T458" s="2"/>
      <c r="U458" s="15" t="s">
        <v>755</v>
      </c>
      <c r="V458" s="17">
        <v>45170</v>
      </c>
      <c r="W458" s="2" t="s">
        <v>40</v>
      </c>
      <c r="X458" s="17">
        <f t="shared" si="46"/>
        <v>46630</v>
      </c>
      <c r="Y458" s="2" t="str">
        <f>IFERROR(IF(B458="ФГОС ВО",VLOOKUP(E458,'[1]Науч.спец-ФГОС-кафедра'!$G$3:$H$52,2,0),VLOOKUP(F458,'[1]Науч.спец-ФГОС-кафедра'!$A$3:$H$52,8,0)),"")</f>
        <v/>
      </c>
      <c r="Z458" s="18">
        <v>17</v>
      </c>
      <c r="AA458" s="15" t="str">
        <f>IF(B458="ФГОС 3++",VLOOKUP(F458,'[1]Справочник ФГОС ВО'!$C$2:$K$126,9,0),"")</f>
        <v>Актуализировано</v>
      </c>
      <c r="AB458" s="20"/>
      <c r="AC458" s="6" t="str">
        <f>IF(AND(G458="асп",B458="ФГОС ВО"),VLOOKUP(K458,'[1]Науч.спец-ФГОС-кафедра'!$F$2:$S$52,14,0),"")</f>
        <v/>
      </c>
      <c r="AD458" s="14">
        <f t="shared" si="47"/>
        <v>2027</v>
      </c>
      <c r="AE458" s="14" t="s">
        <v>78</v>
      </c>
      <c r="AF458" s="6"/>
    </row>
    <row r="459" spans="1:32" ht="30">
      <c r="A459" s="5" t="str">
        <f t="shared" si="42"/>
        <v>49.00.00</v>
      </c>
      <c r="B459" s="6" t="s">
        <v>32</v>
      </c>
      <c r="C459" s="7" t="str">
        <f t="shared" si="43"/>
        <v/>
      </c>
      <c r="D459" s="8" t="str">
        <f t="shared" si="44"/>
        <v/>
      </c>
      <c r="E459" s="9" t="str">
        <f>IFERROR(VLOOKUP(F459,'[1]ФГОС ВПО-ФГОС ВО'!$A$2:$C$111,3,0),IF(B459="ФГОС ВО",VLOOKUP([1]Группы!#REF!,'[1]Науч.спец-ФГОС-кафедра'!$F$3:$G$52,2,0),VLOOKUP(J459,'[1]Науч.спец-ФГОС-кафедра'!$B$3:$G$52,6,0)))</f>
        <v>034300</v>
      </c>
      <c r="F459" s="10" t="s">
        <v>871</v>
      </c>
      <c r="G459" s="11" t="s">
        <v>34</v>
      </c>
      <c r="H459" s="12" t="s">
        <v>872</v>
      </c>
      <c r="I459" s="12" t="s">
        <v>872</v>
      </c>
      <c r="J459" s="13" t="str">
        <f>IF(B459="ФГТ",VLOOKUP(F459,'[1]Науч.спец-ФГОС-кафедра'!$A$1:$B$52,2,0),VLOOKUP(F459,'[1]ФГОС ВПО-ФГОС ВО'!$A$2:$B$129,2,0))</f>
        <v>Физическая культура</v>
      </c>
      <c r="K459" s="13" t="s">
        <v>873</v>
      </c>
      <c r="L459" s="14">
        <v>2023</v>
      </c>
      <c r="M459" s="14">
        <f t="shared" ca="1" si="45"/>
        <v>2</v>
      </c>
      <c r="N459" s="2" t="str">
        <f>VLOOKUP(P459,[1]Кафедры!$A$2:$E$587,5,0)</f>
        <v>ФФКиСМ</v>
      </c>
      <c r="O459" s="2" t="s">
        <v>324</v>
      </c>
      <c r="P459" s="2">
        <v>21</v>
      </c>
      <c r="Q459" s="2" t="str">
        <f>VLOOKUP(P459,[1]Кафедры!$A$2:$D$499,3,0)</f>
        <v>ФК</v>
      </c>
      <c r="R459" s="2" t="str">
        <f>VLOOKUP(P459,[1]Кафедры!$A$2:$D$587,4,0)</f>
        <v>Вахитов Р.Р</v>
      </c>
      <c r="S459" s="15" t="s">
        <v>38</v>
      </c>
      <c r="T459" s="32" t="s">
        <v>325</v>
      </c>
      <c r="U459" s="2"/>
      <c r="V459" s="17">
        <v>45170</v>
      </c>
      <c r="W459" s="2" t="s">
        <v>40</v>
      </c>
      <c r="X459" s="17">
        <f t="shared" si="46"/>
        <v>46630</v>
      </c>
      <c r="Y459" s="2" t="str">
        <f>IFERROR(IF(B459="ФГОС ВО",VLOOKUP(E459,'[1]Науч.спец-ФГОС-кафедра'!$G$3:$H$52,2,0),VLOOKUP(F459,'[1]Науч.спец-ФГОС-кафедра'!$A$3:$H$52,8,0)),"")</f>
        <v/>
      </c>
      <c r="Z459" s="18">
        <v>30</v>
      </c>
      <c r="AA459" s="15" t="str">
        <f>IF(B459="ФГОС 3++",VLOOKUP(F459,'[1]Справочник ФГОС ВО'!$C$2:$K$126,9,0),"")</f>
        <v>Добавлена</v>
      </c>
      <c r="AB459" s="20"/>
      <c r="AC459" s="6" t="str">
        <f>IF(AND(G459="асп",B459="ФГОС ВО"),VLOOKUP(K459,'[1]Науч.спец-ФГОС-кафедра'!$F$2:$S$52,14,0),"")</f>
        <v/>
      </c>
      <c r="AD459" s="14">
        <f t="shared" si="47"/>
        <v>2027</v>
      </c>
      <c r="AE459" s="14" t="s">
        <v>78</v>
      </c>
      <c r="AF459" s="6"/>
    </row>
    <row r="460" spans="1:32" ht="30">
      <c r="A460" s="5" t="str">
        <f t="shared" si="42"/>
        <v>54.00.00</v>
      </c>
      <c r="B460" s="6" t="s">
        <v>32</v>
      </c>
      <c r="C460" s="7" t="str">
        <f t="shared" si="43"/>
        <v/>
      </c>
      <c r="D460" s="8" t="str">
        <f t="shared" si="44"/>
        <v/>
      </c>
      <c r="E460" s="9" t="str">
        <f>IFERROR(VLOOKUP(F460,'[1]ФГОС ВПО-ФГОС ВО'!$A$2:$C$111,3,0),IF(B460="ФГОС ВО",VLOOKUP([1]Группы!#REF!,'[1]Науч.спец-ФГОС-кафедра'!$F$3:$G$52,2,0),VLOOKUP(J460,'[1]Науч.спец-ФГОС-кафедра'!$B$3:$G$52,6,0)))</f>
        <v>072500</v>
      </c>
      <c r="F460" s="10" t="s">
        <v>399</v>
      </c>
      <c r="G460" s="11" t="s">
        <v>34</v>
      </c>
      <c r="H460" s="12" t="s">
        <v>874</v>
      </c>
      <c r="I460" s="12" t="s">
        <v>874</v>
      </c>
      <c r="J460" s="13" t="str">
        <f>IF(B460="ФГТ",VLOOKUP(F460,'[1]Науч.спец-ФГОС-кафедра'!$A$1:$B$52,2,0),VLOOKUP(F460,'[1]ФГОС ВПО-ФГОС ВО'!$A$2:$B$129,2,0))</f>
        <v>Дизайн</v>
      </c>
      <c r="K460" s="21" t="s">
        <v>401</v>
      </c>
      <c r="L460" s="14">
        <v>2023</v>
      </c>
      <c r="M460" s="14">
        <f t="shared" ca="1" si="45"/>
        <v>2</v>
      </c>
      <c r="N460" s="2" t="str">
        <f>VLOOKUP(P460,[1]Кафедры!$A$2:$E$587,5,0)</f>
        <v>ИСАиИ</v>
      </c>
      <c r="O460" s="2" t="s">
        <v>55</v>
      </c>
      <c r="P460" s="2">
        <v>14</v>
      </c>
      <c r="Q460" s="2" t="str">
        <f>VLOOKUP(P460,[1]Кафедры!$A$2:$D$587,3,0)</f>
        <v>Дизайна</v>
      </c>
      <c r="R460" s="2" t="str">
        <f>VLOOKUP(P460,[1]Кафедры!$A$2:$D$587,4,0)</f>
        <v>Григорьев А.Д.</v>
      </c>
      <c r="S460" s="15" t="s">
        <v>56</v>
      </c>
      <c r="T460" s="2"/>
      <c r="U460" s="2"/>
      <c r="V460" s="57">
        <v>45200</v>
      </c>
      <c r="W460" s="2" t="s">
        <v>57</v>
      </c>
      <c r="X460" s="17">
        <f t="shared" si="46"/>
        <v>46996</v>
      </c>
      <c r="Y460" s="2" t="str">
        <f>IFERROR(IF(B460="ФГОС ВО",VLOOKUP(E460,'[1]Науч.спец-ФГОС-кафедра'!$G$3:$H$52,2,0),VLOOKUP(F460,'[1]Науч.спец-ФГОС-кафедра'!$A$3:$H$52,8,0)),"")</f>
        <v/>
      </c>
      <c r="Z460" s="18">
        <v>13</v>
      </c>
      <c r="AA460" s="15" t="str">
        <f>IF(B460="ФГОС 3++",VLOOKUP(F460,'[1]Справочник ФГОС ВО'!$C$2:$K$126,9,0),"")</f>
        <v>Актуализировано</v>
      </c>
      <c r="AB460" s="20"/>
      <c r="AC460" s="6" t="str">
        <f>IF(AND(G460="асп",B460="ФГОС ВО"),VLOOKUP(K460,'[1]Науч.спец-ФГОС-кафедра'!$F$2:$S$52,14,0),"")</f>
        <v/>
      </c>
      <c r="AD460" s="14">
        <f t="shared" si="47"/>
        <v>2028</v>
      </c>
      <c r="AE460" s="14" t="s">
        <v>78</v>
      </c>
      <c r="AF460" s="6"/>
    </row>
    <row r="461" spans="1:32" ht="30">
      <c r="A461" s="5" t="str">
        <f t="shared" si="42"/>
        <v>54.00.00</v>
      </c>
      <c r="B461" s="6" t="s">
        <v>32</v>
      </c>
      <c r="C461" s="7" t="str">
        <f t="shared" si="43"/>
        <v/>
      </c>
      <c r="D461" s="8" t="str">
        <f t="shared" si="44"/>
        <v/>
      </c>
      <c r="E461" s="9" t="str">
        <f>IFERROR(VLOOKUP(F461,'[1]ФГОС ВПО-ФГОС ВО'!$A$2:$C$111,3,0),IF(B461="ФГОС ВО",VLOOKUP([1]Группы!#REF!,'[1]Науч.спец-ФГОС-кафедра'!$F$3:$G$52,2,0),VLOOKUP(J461,'[1]Науч.спец-ФГОС-кафедра'!$B$3:$G$52,6,0)))</f>
        <v>072600</v>
      </c>
      <c r="F461" s="10" t="s">
        <v>566</v>
      </c>
      <c r="G461" s="11" t="s">
        <v>34</v>
      </c>
      <c r="H461" s="12" t="s">
        <v>875</v>
      </c>
      <c r="I461" s="12" t="s">
        <v>875</v>
      </c>
      <c r="J461" s="13" t="str">
        <f>IF(B461="ФГТ",VLOOKUP(F461,'[1]Науч.спец-ФГОС-кафедра'!$A$1:$B$52,2,0),VLOOKUP(F461,'[1]ФГОС ВПО-ФГОС ВО'!$A$2:$B$129,2,0))</f>
        <v>Декоративно-прикладное искусство и народные промыслы</v>
      </c>
      <c r="K461" s="13" t="s">
        <v>568</v>
      </c>
      <c r="L461" s="14">
        <v>2023</v>
      </c>
      <c r="M461" s="14">
        <f t="shared" ca="1" si="45"/>
        <v>2</v>
      </c>
      <c r="N461" s="2" t="str">
        <f>VLOOKUP(P461,[1]Кафедры!$A$2:$E$587,5,0)</f>
        <v>ИСАиИ</v>
      </c>
      <c r="O461" s="2" t="s">
        <v>48</v>
      </c>
      <c r="P461" s="2">
        <v>67</v>
      </c>
      <c r="Q461" s="2" t="str">
        <f>VLOOKUP(P461,[1]Кафедры!$A$2:$D$587,3,0)</f>
        <v>ХОМ</v>
      </c>
      <c r="R461" s="2" t="str">
        <f>VLOOKUP(P461,[1]Кафедры!$A$2:$D$587,4,0)</f>
        <v>Гаврицков С.А.</v>
      </c>
      <c r="S461" s="15" t="s">
        <v>38</v>
      </c>
      <c r="T461" s="2"/>
      <c r="U461" s="2"/>
      <c r="V461" s="17">
        <v>45170</v>
      </c>
      <c r="W461" s="2" t="s">
        <v>40</v>
      </c>
      <c r="X461" s="17">
        <f t="shared" si="46"/>
        <v>46630</v>
      </c>
      <c r="Y461" s="2" t="str">
        <f>IFERROR(IF(B461="ФГОС ВО",VLOOKUP(E461,'[1]Науч.спец-ФГОС-кафедра'!$G$3:$H$52,2,0),VLOOKUP(F461,'[1]Науч.спец-ФГОС-кафедра'!$A$3:$H$52,8,0)),"")</f>
        <v/>
      </c>
      <c r="Z461" s="18">
        <v>3</v>
      </c>
      <c r="AA461" s="15" t="str">
        <f>IF(B461="ФГОС 3++",VLOOKUP(F461,'[1]Справочник ФГОС ВО'!$C$2:$K$126,9,0),"")</f>
        <v>Актуализировано</v>
      </c>
      <c r="AB461" s="20"/>
      <c r="AC461" s="6" t="str">
        <f>IF(AND(G461="асп",B461="ФГОС ВО"),VLOOKUP(K461,'[1]Науч.спец-ФГОС-кафедра'!$F$2:$S$52,14,0),"")</f>
        <v/>
      </c>
      <c r="AD461" s="14">
        <f t="shared" si="47"/>
        <v>2027</v>
      </c>
      <c r="AE461" s="14" t="s">
        <v>78</v>
      </c>
      <c r="AF461" s="6"/>
    </row>
    <row r="462" spans="1:32" ht="15" customHeight="1">
      <c r="A462" s="5" t="str">
        <f t="shared" si="42"/>
        <v>2.6.0</v>
      </c>
      <c r="B462" s="6" t="s">
        <v>569</v>
      </c>
      <c r="C462" s="7" t="str">
        <f t="shared" si="43"/>
        <v/>
      </c>
      <c r="D462" s="8" t="str">
        <f t="shared" si="44"/>
        <v/>
      </c>
      <c r="E462" s="9" t="str">
        <f>IFERROR(VLOOKUP(F462,'[1]ФГОС ВПО-ФГОС ВО'!$A$2:$C$111,3,0),IF(B462="ФГОС ВО",VLOOKUP([1]Группы!#REF!,'[1]Науч.спец-ФГОС-кафедра'!$F$3:$G$52,2,0),VLOOKUP(J462,'[1]Науч.спец-ФГОС-кафедра'!$B$3:$G$52,6,0)))</f>
        <v>05.16.02
05.16.07</v>
      </c>
      <c r="F462" s="61" t="s">
        <v>587</v>
      </c>
      <c r="G462" s="6" t="s">
        <v>90</v>
      </c>
      <c r="H462" s="6" t="s">
        <v>876</v>
      </c>
      <c r="I462" s="6" t="s">
        <v>876</v>
      </c>
      <c r="J462" s="13" t="str">
        <f>IF(B462="ФГТ",VLOOKUP(F462,'[1]Науч.спец-ФГОС-кафедра'!$A$1:$B$52,2,0),VLOOKUP(F462,'[1]ФГОС ВПО-ФГОС ВО'!$A$2:$B$129,2,0))</f>
        <v>Металлургия черных, цветных и редких металлов</v>
      </c>
      <c r="K462" s="54"/>
      <c r="L462" s="2">
        <v>2023</v>
      </c>
      <c r="M462" s="14">
        <f t="shared" ca="1" si="45"/>
        <v>2</v>
      </c>
      <c r="N462" s="2" t="str">
        <f>VLOOKUP(P462,[1]Кафедры!$A$2:$E$587,5,0)</f>
        <v>ИММиМ</v>
      </c>
      <c r="O462" s="2" t="s">
        <v>137</v>
      </c>
      <c r="P462" s="14">
        <v>64</v>
      </c>
      <c r="Q462" s="2" t="str">
        <f>VLOOKUP(P462,[1]Кафедры!$A$2:$D$587,3,0)</f>
        <v>МиХТ</v>
      </c>
      <c r="R462" s="2" t="str">
        <f>VLOOKUP(P462,[1]Кафедры!$A$2:$D$587,4,0)</f>
        <v>Харченко А.С.</v>
      </c>
      <c r="S462" s="6" t="s">
        <v>38</v>
      </c>
      <c r="T462" s="6"/>
      <c r="U462" s="2"/>
      <c r="V462" s="17">
        <v>45170</v>
      </c>
      <c r="W462" s="1" t="s">
        <v>40</v>
      </c>
      <c r="X462" s="17">
        <f t="shared" si="46"/>
        <v>46630</v>
      </c>
      <c r="Y462" s="2" t="str">
        <f>IFERROR(IF(B462="ФГОС ВО",VLOOKUP(E462,'[1]Науч.спец-ФГОС-кафедра'!$G$3:$H$52,2,0),VLOOKUP(F462,'[1]Науч.спец-ФГОС-кафедра'!$A$3:$H$52,8,0)),"")</f>
        <v>Технические</v>
      </c>
      <c r="Z462" s="18">
        <v>4</v>
      </c>
      <c r="AA462" s="15" t="str">
        <f>IF(B462="ФГОС 3++",VLOOKUP(F462,'[1]Справочник ФГОС ВО'!$C$2:$K$126,9,0),"")</f>
        <v/>
      </c>
      <c r="AB462" s="15"/>
      <c r="AC462" s="6" t="str">
        <f>IF(AND(G462="асп",B462="ФГОС ВО"),VLOOKUP(K462,'[1]Науч.спец-ФГОС-кафедра'!$F$2:$S$52,14,0),"")</f>
        <v/>
      </c>
      <c r="AD462" s="14">
        <f t="shared" si="47"/>
        <v>2027</v>
      </c>
      <c r="AE462" s="14"/>
      <c r="AF462" s="6"/>
    </row>
    <row r="463" spans="1:32" s="41" customFormat="1" ht="25.5">
      <c r="A463" s="5" t="str">
        <f t="shared" si="42"/>
        <v>44.00.00</v>
      </c>
      <c r="B463" s="11" t="s">
        <v>32</v>
      </c>
      <c r="C463" s="36" t="str">
        <f t="shared" si="43"/>
        <v/>
      </c>
      <c r="D463" s="5" t="str">
        <f t="shared" si="44"/>
        <v/>
      </c>
      <c r="E463" s="9" t="str">
        <f>IFERROR(VLOOKUP(F463,'[1]ФГОС ВПО-ФГОС ВО'!$A$2:$C$111,3,0),IF(B463="ФГОС ВО",VLOOKUP([1]Группы!#REF!,'[1]Науч.спец-ФГОС-кафедра'!$F$3:$G$52,2,0),VLOOKUP(J463,'[1]Науч.спец-ФГОС-кафедра'!$B$3:$G$52,6,0)))</f>
        <v>050100</v>
      </c>
      <c r="F463" s="10" t="s">
        <v>445</v>
      </c>
      <c r="G463" s="11" t="s">
        <v>423</v>
      </c>
      <c r="H463" s="12" t="s">
        <v>877</v>
      </c>
      <c r="I463" s="12" t="s">
        <v>877</v>
      </c>
      <c r="J463" s="21" t="str">
        <f>IF(B463="ФГТ",VLOOKUP(F463,'[1]Науч.спец-ФГОС-кафедра'!$A$1:$B$52,2,0),VLOOKUP(F463,'[1]ФГОС ВПО-ФГОС ВО'!$A$2:$B$129,2,0))</f>
        <v>Педагогическое образование</v>
      </c>
      <c r="K463" s="21" t="s">
        <v>878</v>
      </c>
      <c r="L463" s="1">
        <v>2023</v>
      </c>
      <c r="M463" s="38">
        <f t="shared" ca="1" si="45"/>
        <v>2</v>
      </c>
      <c r="N463" s="1" t="str">
        <f>VLOOKUP(P463,[1]Кафедры!$A$2:$E$587,5,0)</f>
        <v>ИГО</v>
      </c>
      <c r="O463" s="1" t="s">
        <v>282</v>
      </c>
      <c r="P463" s="1">
        <v>16</v>
      </c>
      <c r="Q463" s="1" t="str">
        <f>VLOOKUP(P463,[1]Кафедры!$A$2:$D$587,3,0)</f>
        <v>ДиСО</v>
      </c>
      <c r="R463" s="1" t="str">
        <f>VLOOKUP(P463,[1]Кафедры!$A$2:$D$587,4,0)</f>
        <v>Чернобровкин В.А.</v>
      </c>
      <c r="S463" s="12" t="s">
        <v>38</v>
      </c>
      <c r="T463" s="1"/>
      <c r="U463" s="1"/>
      <c r="V463" s="39">
        <v>45170</v>
      </c>
      <c r="W463" s="1" t="s">
        <v>648</v>
      </c>
      <c r="X463" s="39">
        <f t="shared" si="46"/>
        <v>45900</v>
      </c>
      <c r="Y463" s="1" t="str">
        <f>IFERROR(IF(B463="ФГОС ВО",VLOOKUP(E463,'[1]Науч.спец-ФГОС-кафедра'!$G$3:$H$52,2,0),VLOOKUP(F463,'[1]Науч.спец-ФГОС-кафедра'!$A$3:$H$52,8,0)),"")</f>
        <v/>
      </c>
      <c r="Z463" s="18">
        <v>10</v>
      </c>
      <c r="AA463" s="12" t="str">
        <f>IF(B463="ФГОС 3++",VLOOKUP(F463,'[1]Справочник ФГОС ВО'!$C$2:$K$126,9,0),"")</f>
        <v xml:space="preserve"> </v>
      </c>
      <c r="AB463" s="40"/>
      <c r="AC463" s="11" t="str">
        <f>IF(AND(G463="асп",B463="ФГОС ВО"),VLOOKUP(K463,'[1]Науч.спец-ФГОС-кафедра'!$F$2:$S$52,14,0),"")</f>
        <v/>
      </c>
      <c r="AD463" s="38">
        <f t="shared" si="47"/>
        <v>2025</v>
      </c>
      <c r="AE463" s="38"/>
      <c r="AF463" s="11"/>
    </row>
    <row r="464" spans="1:32" s="41" customFormat="1">
      <c r="A464" s="5" t="str">
        <f t="shared" si="42"/>
        <v>15.00.00</v>
      </c>
      <c r="B464" s="11" t="s">
        <v>32</v>
      </c>
      <c r="C464" s="36" t="str">
        <f t="shared" si="43"/>
        <v/>
      </c>
      <c r="D464" s="5" t="str">
        <f t="shared" si="44"/>
        <v/>
      </c>
      <c r="E464" s="9" t="str">
        <f>IFERROR(VLOOKUP(F464,'[1]ФГОС ВПО-ФГОС ВО'!$A$2:$C$111,3,0),IF(B464="ФГОС ВО",VLOOKUP([1]Группы!K464,'[1]Науч.спец-ФГОС-кафедра'!$F$3:$G$52,2,0),VLOOKUP(J464,'[1]Науч.спец-ФГОС-кафедра'!$B$3:$G$52,6,0)))</f>
        <v>150700</v>
      </c>
      <c r="F464" s="11" t="s">
        <v>422</v>
      </c>
      <c r="G464" s="11" t="s">
        <v>423</v>
      </c>
      <c r="H464" s="11" t="s">
        <v>879</v>
      </c>
      <c r="I464" s="11" t="s">
        <v>879</v>
      </c>
      <c r="J464" s="21" t="str">
        <f>IF(B464="ФГТ",VLOOKUP(F464,'[1]Науч.спец-ФГОС-кафедра'!$A$1:$B$52,2,0),VLOOKUP(F464,'[1]ФГОС ВПО-ФГОС ВО'!$A$2:$B$129,2,0))</f>
        <v>Машиностроение</v>
      </c>
      <c r="K464" s="53" t="s">
        <v>880</v>
      </c>
      <c r="L464" s="38">
        <v>2023</v>
      </c>
      <c r="M464" s="38">
        <f t="shared" ca="1" si="45"/>
        <v>2</v>
      </c>
      <c r="N464" s="1" t="str">
        <f>VLOOKUP(P464,[1]Кафедры!$A$2:$E$587,5,0)</f>
        <v>ИММиМ</v>
      </c>
      <c r="O464" s="1" t="s">
        <v>137</v>
      </c>
      <c r="P464" s="38">
        <v>27</v>
      </c>
      <c r="Q464" s="1" t="str">
        <f>VLOOKUP(P464,[1]Кафедры!$A$2:$D$587,3,0)</f>
        <v>МиТОДиМ</v>
      </c>
      <c r="R464" s="1" t="str">
        <f>VLOOKUP(P464,[1]Кафедры!$A$2:$D$587,4,0)</f>
        <v>Платов С.И.</v>
      </c>
      <c r="S464" s="11" t="s">
        <v>38</v>
      </c>
      <c r="T464" s="11"/>
      <c r="U464" s="1"/>
      <c r="V464" s="39">
        <v>45170</v>
      </c>
      <c r="W464" s="1" t="s">
        <v>648</v>
      </c>
      <c r="X464" s="39">
        <f t="shared" si="46"/>
        <v>45900</v>
      </c>
      <c r="Y464" s="1" t="str">
        <f>IFERROR(IF(B464="ФГОС ВО",VLOOKUP(E464,'[1]Науч.спец-ФГОС-кафедра'!$G$3:$H$52,2,0),VLOOKUP(F464,'[1]Науч.спец-ФГОС-кафедра'!$A$3:$H$52,8,0)),"")</f>
        <v/>
      </c>
      <c r="Z464" s="18">
        <v>14</v>
      </c>
      <c r="AA464" s="12" t="str">
        <f>IF(B464="ФГОС 3++",VLOOKUP(F464,'[1]Справочник ФГОС ВО'!$C$2:$K$126,9,0),"")</f>
        <v xml:space="preserve"> </v>
      </c>
      <c r="AB464" s="40"/>
      <c r="AC464" s="11" t="str">
        <f>IF(AND(G464="асп",B464="ФГОС ВО"),VLOOKUP(K464,'[1]Науч.спец-ФГОС-кафедра'!$F$2:$S$52,14,0),"")</f>
        <v/>
      </c>
      <c r="AD464" s="38">
        <f t="shared" si="47"/>
        <v>2025</v>
      </c>
      <c r="AE464" s="38"/>
      <c r="AF464" s="11"/>
    </row>
    <row r="465" spans="1:32" s="41" customFormat="1" ht="25.5">
      <c r="A465" s="5" t="str">
        <f t="shared" si="42"/>
        <v>22.00.00</v>
      </c>
      <c r="B465" s="11" t="s">
        <v>32</v>
      </c>
      <c r="C465" s="36" t="str">
        <f t="shared" si="43"/>
        <v/>
      </c>
      <c r="D465" s="5" t="str">
        <f t="shared" si="44"/>
        <v/>
      </c>
      <c r="E465" s="9" t="str">
        <f>IFERROR(VLOOKUP(F465,'[1]ФГОС ВПО-ФГОС ВО'!$A$2:$C$111,3,0),IF(B465="ФГОС ВО",VLOOKUP([1]Группы!K465,'[1]Науч.спец-ФГОС-кафедра'!$F$3:$G$52,2,0),VLOOKUP(J465,'[1]Науч.спец-ФГОС-кафедра'!$B$3:$G$52,6,0)))</f>
        <v>150400</v>
      </c>
      <c r="F465" s="11" t="s">
        <v>430</v>
      </c>
      <c r="G465" s="11" t="s">
        <v>423</v>
      </c>
      <c r="H465" s="11" t="s">
        <v>881</v>
      </c>
      <c r="I465" s="11" t="s">
        <v>881</v>
      </c>
      <c r="J465" s="21" t="str">
        <f>IF(B465="ФГТ",VLOOKUP(F465,'[1]Науч.спец-ФГОС-кафедра'!$A$1:$B$52,2,0),VLOOKUP(F465,'[1]ФГОС ВПО-ФГОС ВО'!$A$2:$B$129,2,0))</f>
        <v>Металлургия</v>
      </c>
      <c r="K465" s="53" t="s">
        <v>882</v>
      </c>
      <c r="L465" s="38">
        <v>2023</v>
      </c>
      <c r="M465" s="38">
        <f t="shared" ca="1" si="45"/>
        <v>2</v>
      </c>
      <c r="N465" s="1" t="str">
        <f>VLOOKUP(P465,[1]Кафедры!$A$2:$E$587,5,0)</f>
        <v>ИММиМ</v>
      </c>
      <c r="O465" s="1" t="s">
        <v>137</v>
      </c>
      <c r="P465" s="38">
        <v>64</v>
      </c>
      <c r="Q465" s="1" t="str">
        <f>VLOOKUP(P465,[1]Кафедры!$A$2:$D$587,3,0)</f>
        <v>МиХТ</v>
      </c>
      <c r="R465" s="1" t="str">
        <f>VLOOKUP(P465,[1]Кафедры!$A$2:$D$587,4,0)</f>
        <v>Харченко А.С.</v>
      </c>
      <c r="S465" s="11" t="s">
        <v>38</v>
      </c>
      <c r="T465" s="11"/>
      <c r="U465" s="1"/>
      <c r="V465" s="39">
        <v>45170</v>
      </c>
      <c r="W465" s="1" t="s">
        <v>648</v>
      </c>
      <c r="X465" s="39">
        <f t="shared" si="46"/>
        <v>45900</v>
      </c>
      <c r="Y465" s="1" t="str">
        <f>IFERROR(IF(B465="ФГОС ВО",VLOOKUP(E465,'[1]Науч.спец-ФГОС-кафедра'!$G$3:$H$52,2,0),VLOOKUP(F465,'[1]Науч.спец-ФГОС-кафедра'!$A$3:$H$52,8,0)),"")</f>
        <v/>
      </c>
      <c r="Z465" s="18">
        <v>13</v>
      </c>
      <c r="AA465" s="12" t="str">
        <f>IF(B465="ФГОС 3++",VLOOKUP(F465,'[1]Справочник ФГОС ВО'!$C$2:$K$126,9,0),"")</f>
        <v xml:space="preserve"> </v>
      </c>
      <c r="AB465" s="40"/>
      <c r="AC465" s="11" t="str">
        <f>IF(AND(G465="асп",B465="ФГОС ВО"),VLOOKUP(K465,'[1]Науч.спец-ФГОС-кафедра'!$F$2:$S$52,14,0),"")</f>
        <v/>
      </c>
      <c r="AD465" s="38">
        <f t="shared" si="47"/>
        <v>2025</v>
      </c>
      <c r="AE465" s="38"/>
      <c r="AF465" s="11"/>
    </row>
    <row r="466" spans="1:32" s="41" customFormat="1" ht="38.25">
      <c r="A466" s="5" t="str">
        <f t="shared" si="42"/>
        <v>23.00.00</v>
      </c>
      <c r="B466" s="11" t="s">
        <v>32</v>
      </c>
      <c r="C466" s="36" t="str">
        <f t="shared" si="43"/>
        <v/>
      </c>
      <c r="D466" s="5" t="str">
        <f t="shared" si="44"/>
        <v/>
      </c>
      <c r="E466" s="9" t="str">
        <f>IFERROR(VLOOKUP(F466,'[1]ФГОС ВПО-ФГОС ВО'!$A$2:$C$111,3,0),IF(B466="ФГОС ВО",VLOOKUP([1]Группы!#REF!,'[1]Науч.спец-ФГОС-кафедра'!$F$3:$G$52,2,0),VLOOKUP(J466,'[1]Науч.спец-ФГОС-кафедра'!$B$3:$G$52,6,0)))</f>
        <v>190700</v>
      </c>
      <c r="F466" s="11" t="s">
        <v>696</v>
      </c>
      <c r="G466" s="11" t="s">
        <v>423</v>
      </c>
      <c r="H466" s="11" t="s">
        <v>883</v>
      </c>
      <c r="I466" s="11" t="s">
        <v>883</v>
      </c>
      <c r="J466" s="21" t="str">
        <f>IF(B466="ФГТ",VLOOKUP(F466,'[1]Науч.спец-ФГОС-кафедра'!$A$1:$B$52,2,0),VLOOKUP(F466,'[1]ФГОС ВПО-ФГОС ВО'!$A$2:$B$129,2,0))</f>
        <v>Технология транспортных процессов</v>
      </c>
      <c r="K466" s="53" t="s">
        <v>884</v>
      </c>
      <c r="L466" s="38">
        <v>2023</v>
      </c>
      <c r="M466" s="38">
        <f t="shared" ca="1" si="45"/>
        <v>2</v>
      </c>
      <c r="N466" s="1" t="str">
        <f>VLOOKUP(P466,[1]Кафедры!$A$2:$E$587,5,0)</f>
        <v>ИГДиТ</v>
      </c>
      <c r="O466" s="1" t="s">
        <v>183</v>
      </c>
      <c r="P466" s="38">
        <v>44</v>
      </c>
      <c r="Q466" s="1" t="str">
        <f>VLOOKUP(P466,[1]Кафедры!$A$2:$D$587,3,0)</f>
        <v>ЛиУТС</v>
      </c>
      <c r="R466" s="1" t="str">
        <f>VLOOKUP(P466,[1]Кафедры!$A$2:$D$587,4,0)</f>
        <v>Фридрихсон О.В.</v>
      </c>
      <c r="S466" s="11" t="s">
        <v>38</v>
      </c>
      <c r="T466" s="11"/>
      <c r="U466" s="1"/>
      <c r="V466" s="39">
        <v>45170</v>
      </c>
      <c r="W466" s="1" t="s">
        <v>648</v>
      </c>
      <c r="X466" s="39">
        <f t="shared" si="46"/>
        <v>45900</v>
      </c>
      <c r="Y466" s="1" t="str">
        <f>IFERROR(IF(B466="ФГОС ВО",VLOOKUP(E466,'[1]Науч.спец-ФГОС-кафедра'!$G$3:$H$52,2,0),VLOOKUP(F466,'[1]Науч.спец-ФГОС-кафедра'!$A$3:$H$52,8,0)),"")</f>
        <v/>
      </c>
      <c r="Z466" s="18">
        <v>15</v>
      </c>
      <c r="AA466" s="12" t="str">
        <f>IF(B466="ФГОС 3++",VLOOKUP(F466,'[1]Справочник ФГОС ВО'!$C$2:$K$126,9,0),"")</f>
        <v xml:space="preserve"> </v>
      </c>
      <c r="AB466" s="40"/>
      <c r="AC466" s="11" t="str">
        <f>IF(AND(G466="асп",B466="ФГОС ВО"),VLOOKUP(K466,'[1]Науч.спец-ФГОС-кафедра'!$F$2:$S$52,14,0),"")</f>
        <v/>
      </c>
      <c r="AD466" s="38">
        <f t="shared" si="47"/>
        <v>2025</v>
      </c>
      <c r="AE466" s="38"/>
      <c r="AF466" s="11"/>
    </row>
    <row r="467" spans="1:32" ht="38.25">
      <c r="A467" s="5" t="str">
        <f t="shared" si="42"/>
        <v>22.00.00</v>
      </c>
      <c r="B467" s="6" t="s">
        <v>32</v>
      </c>
      <c r="C467" s="7" t="str">
        <f t="shared" si="43"/>
        <v/>
      </c>
      <c r="D467" s="8" t="str">
        <f t="shared" si="44"/>
        <v/>
      </c>
      <c r="E467" s="9" t="str">
        <f>IFERROR(VLOOKUP(F467,'[1]ФГОС ВПО-ФГОС ВО'!$A$2:$C$111,3,0),IF(B467="ФГОС ВО",VLOOKUP([1]Группы!K467,'[1]Науч.спец-ФГОС-кафедра'!$F$3:$G$52,2,0),VLOOKUP(J467,'[1]Науч.спец-ФГОС-кафедра'!$B$3:$G$52,6,0)))</f>
        <v>150400</v>
      </c>
      <c r="F467" s="6" t="s">
        <v>430</v>
      </c>
      <c r="G467" s="6" t="s">
        <v>423</v>
      </c>
      <c r="H467" s="6" t="s">
        <v>885</v>
      </c>
      <c r="I467" s="6" t="s">
        <v>885</v>
      </c>
      <c r="J467" s="13" t="str">
        <f>IF(B467="ФГТ",VLOOKUP(F467,'[1]Науч.спец-ФГОС-кафедра'!$A$1:$B$52,2,0),VLOOKUP(F467,'[1]ФГОС ВПО-ФГОС ВО'!$A$2:$B$129,2,0))</f>
        <v>Металлургия</v>
      </c>
      <c r="K467" s="54" t="s">
        <v>432</v>
      </c>
      <c r="L467" s="14">
        <v>2023</v>
      </c>
      <c r="M467" s="14">
        <f t="shared" ca="1" si="45"/>
        <v>2</v>
      </c>
      <c r="N467" s="2" t="str">
        <f>VLOOKUP(P467,[1]Кафедры!$A$2:$E$587,5,0)</f>
        <v>ИММиМ</v>
      </c>
      <c r="O467" s="2" t="s">
        <v>137</v>
      </c>
      <c r="P467" s="14">
        <v>64</v>
      </c>
      <c r="Q467" s="2" t="str">
        <f>VLOOKUP(P467,[1]Кафедры!$A$2:$D$587,3,0)</f>
        <v>МиХТ</v>
      </c>
      <c r="R467" s="2" t="str">
        <f>VLOOKUP(P467,[1]Кафедры!$A$2:$D$587,4,0)</f>
        <v>Харченко А.С.</v>
      </c>
      <c r="S467" s="6" t="s">
        <v>38</v>
      </c>
      <c r="T467" s="6"/>
      <c r="U467" s="2"/>
      <c r="V467" s="17">
        <v>45170</v>
      </c>
      <c r="W467" s="2" t="s">
        <v>648</v>
      </c>
      <c r="X467" s="17">
        <f t="shared" si="46"/>
        <v>45900</v>
      </c>
      <c r="Y467" s="2" t="str">
        <f>IFERROR(IF(B467="ФГОС ВО",VLOOKUP(E467,'[1]Науч.спец-ФГОС-кафедра'!$G$3:$H$52,2,0),VLOOKUP(F467,'[1]Науч.спец-ФГОС-кафедра'!$A$3:$H$52,8,0)),"")</f>
        <v/>
      </c>
      <c r="Z467" s="18">
        <v>13</v>
      </c>
      <c r="AA467" s="12" t="str">
        <f>IF(B467="ФГОС 3++",VLOOKUP(F467,'[1]Справочник ФГОС ВО'!$C$2:$K$126,9,0),"")</f>
        <v xml:space="preserve"> </v>
      </c>
      <c r="AB467" s="20"/>
      <c r="AC467" s="6" t="str">
        <f>IF(AND(G467="асп",B467="ФГОС ВО"),VLOOKUP(K467,'[1]Науч.спец-ФГОС-кафедра'!$F$2:$S$52,14,0),"")</f>
        <v/>
      </c>
      <c r="AD467" s="14">
        <f t="shared" si="47"/>
        <v>2025</v>
      </c>
      <c r="AE467" s="14"/>
      <c r="AF467" s="6"/>
    </row>
    <row r="468" spans="1:32" ht="26.45" customHeight="1">
      <c r="A468" s="5" t="str">
        <f t="shared" si="42"/>
        <v>1.2.0</v>
      </c>
      <c r="B468" s="6" t="s">
        <v>569</v>
      </c>
      <c r="C468" s="7" t="str">
        <f t="shared" si="43"/>
        <v/>
      </c>
      <c r="D468" s="8" t="str">
        <f t="shared" si="44"/>
        <v/>
      </c>
      <c r="E468" s="9" t="str">
        <f>IFERROR(VLOOKUP(F468,'[1]ФГОС ВПО-ФГОС ВО'!$A$2:$C$111,3,0),IF(B468="ФГОС ВО",VLOOKUP([1]Группы!K468,'[1]Науч.спец-ФГОС-кафедра'!$F$3:$G$52,2,0),VLOOKUP(J468,'[1]Науч.спец-ФГОС-кафедра'!$B$3:$G$52,6,0)))</f>
        <v>05.13.18</v>
      </c>
      <c r="F468" s="61" t="s">
        <v>886</v>
      </c>
      <c r="G468" s="11" t="s">
        <v>90</v>
      </c>
      <c r="H468" s="12" t="s">
        <v>887</v>
      </c>
      <c r="I468" s="12" t="s">
        <v>887</v>
      </c>
      <c r="J468" s="13" t="str">
        <f>IF(B468="ФГТ",VLOOKUP(F468,'[1]Науч.спец-ФГОС-кафедра'!$A$1:$B$52,2,0),VLOOKUP(F468,'[1]ФГОС ВПО-ФГОС ВО'!$A$2:$B$129,2,0))</f>
        <v>Математическое моделирование, численные методы и комплексы программ</v>
      </c>
      <c r="K468" s="13"/>
      <c r="L468" s="2">
        <v>2024</v>
      </c>
      <c r="M468" s="14">
        <f t="shared" ca="1" si="45"/>
        <v>1</v>
      </c>
      <c r="N468" s="2" t="str">
        <f>VLOOKUP(P468,[1]Кафедры!$A$2:$E$499,5,0)</f>
        <v>ИЕиС</v>
      </c>
      <c r="O468" s="2" t="s">
        <v>37</v>
      </c>
      <c r="P468" s="2">
        <v>9</v>
      </c>
      <c r="Q468" s="2" t="str">
        <f>VLOOKUP(P468,[1]Кафедры!$A$2:$D$499,3,0)</f>
        <v>ПМиИ</v>
      </c>
      <c r="R468" s="2" t="str">
        <f>VLOOKUP(P468,[1]Кафедры!$A$2:$D$499,4,0)</f>
        <v>Извеков Ю.А.</v>
      </c>
      <c r="S468" s="15" t="s">
        <v>38</v>
      </c>
      <c r="T468" s="2"/>
      <c r="U468" s="2"/>
      <c r="V468" s="17">
        <v>45536</v>
      </c>
      <c r="W468" s="2" t="s">
        <v>580</v>
      </c>
      <c r="X468" s="17">
        <f t="shared" si="46"/>
        <v>46630</v>
      </c>
      <c r="Y468" s="2" t="str">
        <f>IFERROR(IF(B468="ФГОС ВО",VLOOKUP(E468,'[1]Науч.спец-ФГОС-кафедра'!$G$3:$H$52,2,0),VLOOKUP(F468,'[1]Науч.спец-ФГОС-кафедра'!$A$3:$H$52,8,0)),"")</f>
        <v>Физико-математические</v>
      </c>
      <c r="Z468" s="18">
        <v>1</v>
      </c>
      <c r="AA468" s="12" t="str">
        <f>IF(B468="ФГОС 3++",VLOOKUP(F468,'[1]Справочник ФГОС ВО'!$C$2:$K$126,9,0),"")</f>
        <v/>
      </c>
      <c r="AB468" s="20"/>
      <c r="AC468" s="6" t="str">
        <f>IF(AND(G468="асп",B468="ФГОС ВО"),VLOOKUP(K468,'[1]Науч.спец-ФГОС-кафедра'!$F$2:$S$52,14,0),"")</f>
        <v/>
      </c>
      <c r="AD468" s="14">
        <f t="shared" si="47"/>
        <v>2027</v>
      </c>
      <c r="AE468" s="14"/>
      <c r="AF468" s="6"/>
    </row>
    <row r="469" spans="1:32" ht="25.5" customHeight="1">
      <c r="A469" s="5" t="str">
        <f t="shared" si="42"/>
        <v>1.3.0</v>
      </c>
      <c r="B469" s="6" t="s">
        <v>569</v>
      </c>
      <c r="C469" s="7" t="str">
        <f t="shared" si="43"/>
        <v/>
      </c>
      <c r="D469" s="8" t="str">
        <f t="shared" si="44"/>
        <v/>
      </c>
      <c r="E469" s="9" t="str">
        <f>IFERROR(VLOOKUP(F469,'[1]ФГОС ВПО-ФГОС ВО'!$A$2:$C$111,3,0),IF(B469="ФГОС ВО",VLOOKUP([1]Группы!K469,'[1]Науч.спец-ФГОС-кафедра'!$F$3:$G$52,2,0),VLOOKUP(J469,'[1]Науч.спец-ФГОС-кафедра'!$B$3:$G$52,6,0)))</f>
        <v>01.04.07</v>
      </c>
      <c r="F469" s="60" t="s">
        <v>570</v>
      </c>
      <c r="G469" s="11" t="s">
        <v>90</v>
      </c>
      <c r="H469" s="12" t="s">
        <v>888</v>
      </c>
      <c r="I469" s="12" t="s">
        <v>888</v>
      </c>
      <c r="J469" s="13" t="str">
        <f>IF(B469="ФГТ",VLOOKUP(F469,'[1]Науч.спец-ФГОС-кафедра'!$A$1:$B$52,2,0),VLOOKUP(F469,'[1]ФГОС ВПО-ФГОС ВО'!$A$2:$B$129,2,0))</f>
        <v>Физика конденсированного состояния</v>
      </c>
      <c r="K469" s="13"/>
      <c r="L469" s="2">
        <v>2024</v>
      </c>
      <c r="M469" s="14">
        <f t="shared" ca="1" si="45"/>
        <v>1</v>
      </c>
      <c r="N469" s="2" t="str">
        <f>VLOOKUP(P469,[1]Кафедры!$A$2:$E$587,5,0)</f>
        <v>ИЕиС</v>
      </c>
      <c r="O469" s="2" t="s">
        <v>37</v>
      </c>
      <c r="P469" s="2">
        <v>63</v>
      </c>
      <c r="Q469" s="2" t="str">
        <f>VLOOKUP(P469,[1]Кафедры!$A$2:$D$587,3,0)</f>
        <v>Физики</v>
      </c>
      <c r="R469" s="2" t="str">
        <f>VLOOKUP(P469,[1]Кафедры!$A$2:$D$587,4,0)</f>
        <v>Долгушин Д.М.</v>
      </c>
      <c r="S469" s="15" t="s">
        <v>38</v>
      </c>
      <c r="T469" s="2"/>
      <c r="U469" s="2"/>
      <c r="V469" s="17">
        <v>45536</v>
      </c>
      <c r="W469" s="1" t="s">
        <v>40</v>
      </c>
      <c r="X469" s="17">
        <f t="shared" si="46"/>
        <v>46996</v>
      </c>
      <c r="Y469" s="2" t="str">
        <f>IFERROR(IF(B469="ФГОС ВО",VLOOKUP(E469,'[1]Науч.спец-ФГОС-кафедра'!$G$3:$H$52,2,0),VLOOKUP(F469,'[1]Науч.спец-ФГОС-кафедра'!$A$3:$H$52,8,0)),"")</f>
        <v>Физико-математические</v>
      </c>
      <c r="Z469" s="18">
        <v>3</v>
      </c>
      <c r="AA469" s="12" t="str">
        <f>IF(B469="ФГОС 3++",VLOOKUP(F469,'[1]Справочник ФГОС ВО'!$C$2:$K$126,9,0),"")</f>
        <v/>
      </c>
      <c r="AB469" s="20"/>
      <c r="AC469" s="6" t="str">
        <f>IF(AND(G469="асп",B469="ФГОС ВО"),VLOOKUP(K469,'[1]Науч.спец-ФГОС-кафедра'!$F$2:$S$52,14,0),"")</f>
        <v/>
      </c>
      <c r="AD469" s="14">
        <f t="shared" si="47"/>
        <v>2028</v>
      </c>
      <c r="AE469" s="14"/>
      <c r="AF469" s="6"/>
    </row>
    <row r="470" spans="1:32" ht="25.5" customHeight="1">
      <c r="A470" s="5" t="str">
        <f t="shared" si="42"/>
        <v>2.1.0</v>
      </c>
      <c r="B470" s="6" t="s">
        <v>569</v>
      </c>
      <c r="C470" s="7" t="str">
        <f t="shared" si="43"/>
        <v/>
      </c>
      <c r="D470" s="8" t="str">
        <f t="shared" si="44"/>
        <v/>
      </c>
      <c r="E470" s="9" t="str">
        <f>IFERROR(VLOOKUP(F470,'[1]ФГОС ВПО-ФГОС ВО'!$A$2:$C$111,3,0),IF(B470="ФГОС ВО",VLOOKUP([1]Группы!K470,'[1]Науч.спец-ФГОС-кафедра'!$F$3:$G$52,2,0),VLOOKUP(J470,'[1]Науч.спец-ФГОС-кафедра'!$B$3:$G$52,6,0)))</f>
        <v>05.23.01</v>
      </c>
      <c r="F470" s="60" t="s">
        <v>572</v>
      </c>
      <c r="G470" s="11" t="s">
        <v>90</v>
      </c>
      <c r="H470" s="12" t="s">
        <v>889</v>
      </c>
      <c r="I470" s="12" t="s">
        <v>889</v>
      </c>
      <c r="J470" s="13" t="str">
        <f>IF(B470="ФГТ",VLOOKUP(F470,'[1]Науч.спец-ФГОС-кафедра'!$A$1:$B$52,2,0),VLOOKUP(F470,'[1]ФГОС ВПО-ФГОС ВО'!$A$2:$B$129,2,0))</f>
        <v>Строительные конструкции, здания и сооружения</v>
      </c>
      <c r="K470" s="13"/>
      <c r="L470" s="2">
        <v>2024</v>
      </c>
      <c r="M470" s="14">
        <f t="shared" ca="1" si="45"/>
        <v>1</v>
      </c>
      <c r="N470" s="2" t="str">
        <f>VLOOKUP(P470,[1]Кафедры!$A$2:$E$587,5,0)</f>
        <v>ИСАиИ</v>
      </c>
      <c r="O470" s="2" t="s">
        <v>48</v>
      </c>
      <c r="P470" s="2">
        <v>42</v>
      </c>
      <c r="Q470" s="2" t="str">
        <f>VLOOKUP(P470,[1]Кафедры!$A$2:$D$587,3,0)</f>
        <v>ПиСЗ</v>
      </c>
      <c r="R470" s="2" t="str">
        <f>VLOOKUP(P470,[1]Кафедры!$A$2:$D$587,4,0)</f>
        <v>Наркевич М.Ю.</v>
      </c>
      <c r="S470" s="15" t="s">
        <v>38</v>
      </c>
      <c r="T470" s="2"/>
      <c r="U470" s="2"/>
      <c r="V470" s="17">
        <v>45536</v>
      </c>
      <c r="W470" s="1" t="s">
        <v>40</v>
      </c>
      <c r="X470" s="17">
        <f t="shared" si="46"/>
        <v>46996</v>
      </c>
      <c r="Y470" s="2" t="str">
        <f>IFERROR(IF(B470="ФГОС ВО",VLOOKUP(E470,'[1]Науч.спец-ФГОС-кафедра'!$G$3:$H$52,2,0),VLOOKUP(F470,'[1]Науч.спец-ФГОС-кафедра'!$A$3:$H$52,8,0)),"")</f>
        <v>Технические</v>
      </c>
      <c r="Z470" s="18">
        <v>5</v>
      </c>
      <c r="AA470" s="15" t="str">
        <f>IF(B470="ФГОС 3++",VLOOKUP(F470,'[1]Справочник ФГОС ВО'!$C$2:$K$126,9,0),"")</f>
        <v/>
      </c>
      <c r="AB470" s="15"/>
      <c r="AC470" s="6" t="str">
        <f>IF(AND(G470="асп",B470="ФГОС ВО"),VLOOKUP(K470,'[1]Науч.спец-ФГОС-кафедра'!$F$2:$S$52,14,0),"")</f>
        <v/>
      </c>
      <c r="AD470" s="14">
        <f t="shared" si="47"/>
        <v>2028</v>
      </c>
      <c r="AE470" s="14"/>
      <c r="AF470" s="6"/>
    </row>
    <row r="471" spans="1:32" ht="38.25">
      <c r="A471" s="5" t="str">
        <f t="shared" si="42"/>
        <v>2.1.0</v>
      </c>
      <c r="B471" s="6" t="s">
        <v>569</v>
      </c>
      <c r="C471" s="7" t="str">
        <f t="shared" si="43"/>
        <v/>
      </c>
      <c r="D471" s="8" t="str">
        <f t="shared" si="44"/>
        <v/>
      </c>
      <c r="E471" s="9" t="str">
        <f>IFERROR(VLOOKUP(F471,'[1]ФГОС ВПО-ФГОС ВО'!$A$2:$C$111,3,0),IF(B471="ФГОС ВО",VLOOKUP([1]Группы!K471,'[1]Науч.спец-ФГОС-кафедра'!$F$3:$G$52,2,0),VLOOKUP(J471,'[1]Науч.спец-ФГОС-кафедра'!$B$3:$G$52,6,0)))</f>
        <v>05.23.03</v>
      </c>
      <c r="F471" s="60" t="s">
        <v>576</v>
      </c>
      <c r="G471" s="11" t="s">
        <v>90</v>
      </c>
      <c r="H471" s="12" t="s">
        <v>890</v>
      </c>
      <c r="I471" s="12" t="s">
        <v>890</v>
      </c>
      <c r="J471" s="13" t="str">
        <f>IF(B471="ФГТ",VLOOKUP(F471,'[1]Науч.спец-ФГОС-кафедра'!$A$1:$B$52,2,0),VLOOKUP(F471,'[1]ФГОС ВПО-ФГОС ВО'!$A$2:$B$129,2,0))</f>
        <v>Теплоснабжение, вентиляция, кондиционирование воздуха, газоснабжение и освещение</v>
      </c>
      <c r="K471" s="13"/>
      <c r="L471" s="2">
        <v>2024</v>
      </c>
      <c r="M471" s="14">
        <f t="shared" ca="1" si="45"/>
        <v>1</v>
      </c>
      <c r="N471" s="2" t="str">
        <f>VLOOKUP(P471,[1]Кафедры!$A$2:$E$587,5,0)</f>
        <v>ИСАиИ</v>
      </c>
      <c r="O471" s="2" t="s">
        <v>48</v>
      </c>
      <c r="P471" s="2">
        <v>62</v>
      </c>
      <c r="Q471" s="2" t="str">
        <f>VLOOKUP(P471,[1]Кафедры!$A$2:$D$587,3,0)</f>
        <v>УиИС</v>
      </c>
      <c r="R471" s="2" t="str">
        <f>VLOOKUP(P471,[1]Кафедры!$A$2:$D$587,4,0)</f>
        <v>Суровцов М.М.</v>
      </c>
      <c r="S471" s="15" t="s">
        <v>38</v>
      </c>
      <c r="T471" s="2"/>
      <c r="U471" s="2"/>
      <c r="V471" s="17">
        <v>45536</v>
      </c>
      <c r="W471" s="1" t="s">
        <v>40</v>
      </c>
      <c r="X471" s="17">
        <f t="shared" si="46"/>
        <v>46996</v>
      </c>
      <c r="Y471" s="2" t="str">
        <f>IFERROR(IF(B471="ФГОС ВО",VLOOKUP(E471,'[1]Науч.спец-ФГОС-кафедра'!$G$3:$H$52,2,0),VLOOKUP(F471,'[1]Науч.спец-ФГОС-кафедра'!$A$3:$H$52,8,0)),"")</f>
        <v>Технические</v>
      </c>
      <c r="Z471" s="18">
        <v>2</v>
      </c>
      <c r="AA471" s="15" t="str">
        <f>IF(B471="ФГОС 3++",VLOOKUP(F471,'[1]Справочник ФГОС ВО'!$C$2:$K$126,9,0),"")</f>
        <v/>
      </c>
      <c r="AB471" s="15"/>
      <c r="AC471" s="6" t="str">
        <f>IF(AND(G471="асп",B471="ФГОС ВО"),VLOOKUP(K471,'[1]Науч.спец-ФГОС-кафедра'!$F$2:$S$52,14,0),"")</f>
        <v/>
      </c>
      <c r="AD471" s="14">
        <f t="shared" si="47"/>
        <v>2028</v>
      </c>
      <c r="AE471" s="14"/>
      <c r="AF471" s="6"/>
    </row>
    <row r="472" spans="1:32" ht="30">
      <c r="A472" s="5" t="str">
        <f t="shared" si="42"/>
        <v>2.1.0</v>
      </c>
      <c r="B472" s="6" t="s">
        <v>569</v>
      </c>
      <c r="C472" s="7" t="str">
        <f t="shared" si="43"/>
        <v/>
      </c>
      <c r="D472" s="8" t="str">
        <f t="shared" si="44"/>
        <v/>
      </c>
      <c r="E472" s="9" t="str">
        <f>IFERROR(VLOOKUP(F472,'[1]ФГОС ВПО-ФГОС ВО'!$A$2:$C$111,3,0),IF(B472="ФГОС ВО",VLOOKUP([1]Группы!K472,'[1]Науч.спец-ФГОС-кафедра'!$F$3:$G$52,2,0),VLOOKUP(J472,'[1]Науч.спец-ФГОС-кафедра'!$B$3:$G$52,6,0)))</f>
        <v>05.23.05</v>
      </c>
      <c r="F472" s="60" t="s">
        <v>619</v>
      </c>
      <c r="G472" s="11" t="s">
        <v>90</v>
      </c>
      <c r="H472" s="12" t="s">
        <v>891</v>
      </c>
      <c r="I472" s="12" t="s">
        <v>891</v>
      </c>
      <c r="J472" s="13" t="str">
        <f>IF(B472="ФГТ",VLOOKUP(F472,'[1]Науч.спец-ФГОС-кафедра'!$A$1:$B$52,2,0),VLOOKUP(F472,'[1]ФГОС ВПО-ФГОС ВО'!$A$2:$B$129,2,0))</f>
        <v>Строительные материалы и изделия</v>
      </c>
      <c r="K472" s="13"/>
      <c r="L472" s="2">
        <v>2024</v>
      </c>
      <c r="M472" s="14">
        <f t="shared" ca="1" si="45"/>
        <v>1</v>
      </c>
      <c r="N472" s="2" t="str">
        <f>VLOOKUP(P472,[1]Кафедры!$A$2:$E$587,5,0)</f>
        <v>ИСАиИ</v>
      </c>
      <c r="O472" s="2" t="s">
        <v>48</v>
      </c>
      <c r="P472" s="2">
        <v>62</v>
      </c>
      <c r="Q472" s="2" t="str">
        <f>VLOOKUP(P472,[1]Кафедры!$A$2:$D$587,3,0)</f>
        <v>УиИС</v>
      </c>
      <c r="R472" s="2" t="str">
        <f>VLOOKUP(P472,[1]Кафедры!$A$2:$D$587,4,0)</f>
        <v>Суровцов М.М.</v>
      </c>
      <c r="S472" s="15" t="s">
        <v>38</v>
      </c>
      <c r="T472" s="2"/>
      <c r="U472" s="2"/>
      <c r="V472" s="17">
        <v>45536</v>
      </c>
      <c r="W472" s="1" t="s">
        <v>40</v>
      </c>
      <c r="X472" s="17">
        <f t="shared" si="46"/>
        <v>46996</v>
      </c>
      <c r="Y472" s="2" t="str">
        <f>IFERROR(IF(B472="ФГОС ВО",VLOOKUP(E472,'[1]Науч.спец-ФГОС-кафедра'!$G$3:$H$52,2,0),VLOOKUP(F472,'[1]Науч.спец-ФГОС-кафедра'!$A$3:$H$52,8,0)),"")</f>
        <v>Технические</v>
      </c>
      <c r="Z472" s="18">
        <v>1</v>
      </c>
      <c r="AA472" s="15" t="str">
        <f>IF(B472="ФГОС 3++",VLOOKUP(F472,'[1]Справочник ФГОС ВО'!$C$2:$K$126,9,0),"")</f>
        <v/>
      </c>
      <c r="AB472" s="15"/>
      <c r="AC472" s="6" t="str">
        <f>IF(AND(G472="асп",B472="ФГОС ВО"),VLOOKUP(K472,'[1]Науч.спец-ФГОС-кафедра'!$F$2:$S$52,14,0),"")</f>
        <v/>
      </c>
      <c r="AD472" s="14">
        <f t="shared" si="47"/>
        <v>2028</v>
      </c>
      <c r="AE472" s="14"/>
      <c r="AF472" s="6"/>
    </row>
    <row r="473" spans="1:32" ht="30">
      <c r="A473" s="5" t="str">
        <f t="shared" si="42"/>
        <v>2.1.0</v>
      </c>
      <c r="B473" s="6" t="s">
        <v>569</v>
      </c>
      <c r="C473" s="7" t="str">
        <f t="shared" si="43"/>
        <v/>
      </c>
      <c r="D473" s="8" t="str">
        <f t="shared" si="44"/>
        <v/>
      </c>
      <c r="E473" s="9" t="str">
        <f>IFERROR(VLOOKUP(F473,'[1]ФГОС ВПО-ФГОС ВО'!$A$2:$C$111,3,0),IF(B473="ФГОС ВО",VLOOKUP([1]Группы!K473,'[1]Науч.спец-ФГОС-кафедра'!$F$3:$G$52,2,0),VLOOKUP(J473,'[1]Науч.спец-ФГОС-кафедра'!$B$3:$G$52,6,0)))</f>
        <v>05.23.08</v>
      </c>
      <c r="F473" s="60" t="s">
        <v>574</v>
      </c>
      <c r="G473" s="11" t="s">
        <v>90</v>
      </c>
      <c r="H473" s="12" t="s">
        <v>892</v>
      </c>
      <c r="I473" s="12" t="s">
        <v>892</v>
      </c>
      <c r="J473" s="13" t="str">
        <f>IF(B473="ФГТ",VLOOKUP(F473,'[1]Науч.спец-ФГОС-кафедра'!$A$1:$B$52,2,0),VLOOKUP(F473,'[1]ФГОС ВПО-ФГОС ВО'!$A$2:$B$129,2,0))</f>
        <v>Технология и организация строительства</v>
      </c>
      <c r="K473" s="13"/>
      <c r="L473" s="2">
        <v>2024</v>
      </c>
      <c r="M473" s="14">
        <f t="shared" ca="1" si="45"/>
        <v>1</v>
      </c>
      <c r="N473" s="2" t="str">
        <f>VLOOKUP(P473,[1]Кафедры!$A$2:$E$587,5,0)</f>
        <v>ИСАиИ</v>
      </c>
      <c r="O473" s="2" t="s">
        <v>48</v>
      </c>
      <c r="P473" s="2">
        <v>42</v>
      </c>
      <c r="Q473" s="2" t="str">
        <f>VLOOKUP(P473,[1]Кафедры!$A$2:$D$587,3,0)</f>
        <v>ПиСЗ</v>
      </c>
      <c r="R473" s="2" t="str">
        <f>VLOOKUP(P473,[1]Кафедры!$A$2:$D$587,4,0)</f>
        <v>Наркевич М.Ю.</v>
      </c>
      <c r="S473" s="15" t="s">
        <v>38</v>
      </c>
      <c r="T473" s="2"/>
      <c r="U473" s="2"/>
      <c r="V473" s="17">
        <v>45536</v>
      </c>
      <c r="W473" s="1" t="s">
        <v>40</v>
      </c>
      <c r="X473" s="17">
        <f t="shared" si="46"/>
        <v>46996</v>
      </c>
      <c r="Y473" s="2" t="str">
        <f>IFERROR(IF(B473="ФГОС ВО",VLOOKUP(E473,'[1]Науч.спец-ФГОС-кафедра'!$G$3:$H$52,2,0),VLOOKUP(F473,'[1]Науч.спец-ФГОС-кафедра'!$A$3:$H$52,8,0)),"")</f>
        <v>Технические</v>
      </c>
      <c r="Z473" s="18">
        <v>4</v>
      </c>
      <c r="AA473" s="12" t="str">
        <f>IF(B473="ФГОС 3++",VLOOKUP(F473,'[1]Справочник ФГОС ВО'!$C$2:$K$126,9,0),"")</f>
        <v/>
      </c>
      <c r="AB473" s="20"/>
      <c r="AC473" s="6" t="str">
        <f>IF(AND(G473="асп",B473="ФГОС ВО"),VLOOKUP(K473,'[1]Науч.спец-ФГОС-кафедра'!$F$2:$S$52,14,0),"")</f>
        <v/>
      </c>
      <c r="AD473" s="14">
        <f t="shared" si="47"/>
        <v>2028</v>
      </c>
      <c r="AE473" s="14"/>
      <c r="AF473" s="6"/>
    </row>
    <row r="474" spans="1:32" s="77" customFormat="1" ht="30">
      <c r="A474" s="5" t="str">
        <f t="shared" si="42"/>
        <v>2.1.0</v>
      </c>
      <c r="B474" s="11" t="s">
        <v>569</v>
      </c>
      <c r="C474" s="36" t="s">
        <v>893</v>
      </c>
      <c r="D474" s="5" t="s">
        <v>893</v>
      </c>
      <c r="E474" s="9" t="str">
        <f>IFERROR(VLOOKUP(F474,'[1]ФГОС ВПО-ФГОС ВО'!$A$2:$C$111,3,0),IF(B474="ФГОС ВО",VLOOKUP([1]Группы!K474,'[1]Науч.спец-ФГОС-кафедра'!$F$3:$G$52,2,0),VLOOKUP(J474,'[1]Науч.спец-ФГОС-кафедра'!$B$3:$G$52,6,0)))</f>
        <v>05.26.02
05.26.03</v>
      </c>
      <c r="F474" s="75" t="s">
        <v>894</v>
      </c>
      <c r="G474" s="11" t="s">
        <v>90</v>
      </c>
      <c r="H474" s="76" t="s">
        <v>895</v>
      </c>
      <c r="I474" s="12" t="s">
        <v>895</v>
      </c>
      <c r="J474" s="21" t="s">
        <v>896</v>
      </c>
      <c r="K474" s="21"/>
      <c r="L474" s="1">
        <v>2024</v>
      </c>
      <c r="M474" s="38">
        <f t="shared" ca="1" si="45"/>
        <v>1</v>
      </c>
      <c r="N474" s="1" t="str">
        <f>VLOOKUP(P474,[1]Кафедры!$A$2:$E$587,5,0)</f>
        <v>ИСАиИ</v>
      </c>
      <c r="O474" s="1" t="s">
        <v>48</v>
      </c>
      <c r="P474" s="1">
        <v>62</v>
      </c>
      <c r="Q474" s="1" t="str">
        <f>VLOOKUP(P474,[1]Кафедры!$A$2:$D$587,3,0)</f>
        <v>УиИС</v>
      </c>
      <c r="R474" s="1" t="str">
        <f>VLOOKUP(P474,[1]Кафедры!$A$2:$D$587,4,0)</f>
        <v>Суровцов М.М.</v>
      </c>
      <c r="S474" s="12" t="s">
        <v>38</v>
      </c>
      <c r="T474" s="1"/>
      <c r="U474" s="1"/>
      <c r="V474" s="39">
        <v>45536</v>
      </c>
      <c r="W474" s="1" t="s">
        <v>40</v>
      </c>
      <c r="X474" s="39">
        <f t="shared" si="46"/>
        <v>46996</v>
      </c>
      <c r="Y474" s="1" t="str">
        <f>IFERROR(IF(B474="ФГОС ВО",VLOOKUP(E474,'[1]Науч.спец-ФГОС-кафедра'!$G$3:$H$52,2,0),VLOOKUP(F474,'[1]Науч.спец-ФГОС-кафедра'!$A$3:$H$52,8,0)),"")</f>
        <v>Технические</v>
      </c>
      <c r="Z474" s="18">
        <v>1</v>
      </c>
      <c r="AA474" s="18" t="str">
        <f>IF(B474="ФГОС 3++",VLOOKUP(F474,'[1]Справочник ФГОС ВО'!$C$2:$K$126,9,0),"")</f>
        <v/>
      </c>
      <c r="AB474" s="40"/>
      <c r="AC474" s="11" t="str">
        <f>IF(AND(G474="асп",B474="ФГОС ВО"),VLOOKUP(K474,'[1]Науч.спец-ФГОС-кафедра'!$F$2:$S$52,14,0),"")</f>
        <v/>
      </c>
      <c r="AD474" s="38">
        <f t="shared" si="47"/>
        <v>2028</v>
      </c>
      <c r="AE474" s="38"/>
      <c r="AF474" s="11"/>
    </row>
    <row r="475" spans="1:32" ht="30">
      <c r="A475" s="5" t="str">
        <f t="shared" si="42"/>
        <v>2.3.0</v>
      </c>
      <c r="B475" s="6" t="s">
        <v>569</v>
      </c>
      <c r="C475" s="7" t="str">
        <f t="shared" ref="C475:C487" si="48">IF(L475=2021,"17.03.21",IF(L475=2020,"26.02.20",IF(L475=2019,"27.02.19",IF(L475=2018,"28.03.18",IF(L475=2017,"29.03.17","")))))</f>
        <v/>
      </c>
      <c r="D475" s="8" t="str">
        <f t="shared" ref="D475:D487" si="49">IF(L475=2021,5,IF(L475=2020,4,IF(L475=2019,2,IF(L475=2018,3,IF(L475=2017,3,"")))))</f>
        <v/>
      </c>
      <c r="E475" s="9" t="str">
        <f>IFERROR(VLOOKUP(F475,'[1]ФГОС ВПО-ФГОС ВО'!$A$2:$C$111,3,0),IF(B475="ФГОС ВО",VLOOKUP([1]Группы!K475,'[1]Науч.спец-ФГОС-кафедра'!$F$3:$G$52,2,0),VLOOKUP(J475,'[1]Науч.спец-ФГОС-кафедра'!$B$3:$G$52,6,0)))</f>
        <v>05.13.01
05.13.20</v>
      </c>
      <c r="F475" s="61" t="s">
        <v>581</v>
      </c>
      <c r="G475" s="27" t="s">
        <v>90</v>
      </c>
      <c r="H475" s="12" t="s">
        <v>897</v>
      </c>
      <c r="I475" s="12" t="s">
        <v>897</v>
      </c>
      <c r="J475" s="13" t="str">
        <f>IF(B475="ФГТ",VLOOKUP(F475,'[1]Науч.спец-ФГОС-кафедра'!$A$1:$B$52,2,0),VLOOKUP(F475,'[1]ФГОС ВПО-ФГОС ВО'!$A$2:$B$129,2,0))</f>
        <v>Системный анализ, управление и обработка информации, статистика</v>
      </c>
      <c r="K475" s="13"/>
      <c r="L475" s="2">
        <v>2024</v>
      </c>
      <c r="M475" s="14">
        <f t="shared" ca="1" si="45"/>
        <v>1</v>
      </c>
      <c r="N475" s="2" t="str">
        <f>VLOOKUP(P475,[1]Кафедры!$A$2:$E$587,5,0)</f>
        <v>ИЭиАС</v>
      </c>
      <c r="O475" s="2" t="s">
        <v>77</v>
      </c>
      <c r="P475" s="2">
        <v>11</v>
      </c>
      <c r="Q475" s="2" t="str">
        <f>VLOOKUP(P475,[1]Кафедры!$A$2:$D$587,3,0)</f>
        <v>ВТиП</v>
      </c>
      <c r="R475" s="2" t="str">
        <f>VLOOKUP(P475,[1]Кафедры!$A$2:$D$587,4,0)</f>
        <v>Логунова О.С.</v>
      </c>
      <c r="S475" s="15" t="s">
        <v>38</v>
      </c>
      <c r="T475" s="2"/>
      <c r="U475" s="2"/>
      <c r="V475" s="17">
        <v>45536</v>
      </c>
      <c r="W475" s="1" t="s">
        <v>580</v>
      </c>
      <c r="X475" s="17">
        <f t="shared" si="46"/>
        <v>46630</v>
      </c>
      <c r="Y475" s="2" t="str">
        <f>IFERROR(IF(B475="ФГОС ВО",VLOOKUP(E475,'[1]Науч.спец-ФГОС-кафедра'!$G$3:$H$52,2,0),VLOOKUP(F475,'[1]Науч.спец-ФГОС-кафедра'!$A$3:$H$52,8,0)),"")</f>
        <v>Технические</v>
      </c>
      <c r="Z475" s="22">
        <v>9</v>
      </c>
      <c r="AA475" s="15" t="str">
        <f>IF(B475="ФГОС 3++",VLOOKUP(F475,'[1]Справочник ФГОС ВО'!$C$2:$K$126,9,0),"")</f>
        <v/>
      </c>
      <c r="AB475" s="15"/>
      <c r="AC475" s="6" t="str">
        <f>IF(AND(G475="асп",B475="ФГОС ВО"),VLOOKUP(K475,'[1]Науч.спец-ФГОС-кафедра'!$F$2:$S$52,14,0),"")</f>
        <v/>
      </c>
      <c r="AD475" s="14">
        <f t="shared" si="47"/>
        <v>2027</v>
      </c>
      <c r="AE475" s="14"/>
      <c r="AF475" s="14" t="s">
        <v>78</v>
      </c>
    </row>
    <row r="476" spans="1:32" ht="38.25">
      <c r="A476" s="5" t="str">
        <f t="shared" si="42"/>
        <v>2.3.0</v>
      </c>
      <c r="B476" s="6" t="s">
        <v>569</v>
      </c>
      <c r="C476" s="7" t="str">
        <f t="shared" si="48"/>
        <v/>
      </c>
      <c r="D476" s="8" t="str">
        <f t="shared" si="49"/>
        <v/>
      </c>
      <c r="E476" s="9" t="str">
        <f>IFERROR(VLOOKUP(F476,'[1]ФГОС ВПО-ФГОС ВО'!$A$2:$C$111,3,0),IF(B476="ФГОС ВО",VLOOKUP([1]Группы!K476,'[1]Науч.спец-ФГОС-кафедра'!$F$3:$G$52,2,0),VLOOKUP(J476,'[1]Науч.спец-ФГОС-кафедра'!$B$3:$G$52,6,0)))</f>
        <v>05.13.06</v>
      </c>
      <c r="F476" s="61" t="s">
        <v>578</v>
      </c>
      <c r="G476" s="27" t="s">
        <v>90</v>
      </c>
      <c r="H476" s="12" t="s">
        <v>898</v>
      </c>
      <c r="I476" s="12" t="s">
        <v>898</v>
      </c>
      <c r="J476" s="13" t="str">
        <f>IF(B476="ФГТ",VLOOKUP(F476,'[1]Науч.спец-ФГОС-кафедра'!$A$1:$B$52,2,0),VLOOKUP(F476,'[1]ФГОС ВПО-ФГОС ВО'!$A$2:$B$129,2,0))</f>
        <v>Автоматизация и управление технологическими процессами и производствами</v>
      </c>
      <c r="K476" s="13"/>
      <c r="L476" s="2">
        <v>2024</v>
      </c>
      <c r="M476" s="14">
        <f t="shared" ca="1" si="45"/>
        <v>1</v>
      </c>
      <c r="N476" s="2" t="str">
        <f>VLOOKUP(P476,[1]Кафедры!$A$2:$E$587,5,0)</f>
        <v>ИЭиАС</v>
      </c>
      <c r="O476" s="2" t="s">
        <v>77</v>
      </c>
      <c r="P476" s="2">
        <v>11</v>
      </c>
      <c r="Q476" s="2" t="str">
        <f>VLOOKUP(P476,[1]Кафедры!$A$2:$D$587,3,0)</f>
        <v>ВТиП</v>
      </c>
      <c r="R476" s="2" t="str">
        <f>VLOOKUP(P476,[1]Кафедры!$A$2:$D$587,4,0)</f>
        <v>Логунова О.С.</v>
      </c>
      <c r="S476" s="15" t="s">
        <v>38</v>
      </c>
      <c r="T476" s="2"/>
      <c r="U476" s="2"/>
      <c r="V476" s="17">
        <v>45536</v>
      </c>
      <c r="W476" s="1" t="s">
        <v>580</v>
      </c>
      <c r="X476" s="17">
        <f t="shared" si="46"/>
        <v>46630</v>
      </c>
      <c r="Y476" s="2" t="str">
        <f>IFERROR(IF(B476="ФГОС ВО",VLOOKUP(E476,'[1]Науч.спец-ФГОС-кафедра'!$G$3:$H$52,2,0),VLOOKUP(F476,'[1]Науч.спец-ФГОС-кафедра'!$A$3:$H$52,8,0)),"")</f>
        <v>Технические</v>
      </c>
      <c r="Z476" s="22">
        <v>4</v>
      </c>
      <c r="AA476" s="15" t="str">
        <f>IF(B476="ФГОС 3++",VLOOKUP(F476,'[1]Справочник ФГОС ВО'!$C$2:$K$126,9,0),"")</f>
        <v/>
      </c>
      <c r="AB476" s="15"/>
      <c r="AC476" s="6" t="str">
        <f>IF(AND(G476="асп",B476="ФГОС ВО"),VLOOKUP(K476,'[1]Науч.спец-ФГОС-кафедра'!$F$2:$S$52,14,0),"")</f>
        <v/>
      </c>
      <c r="AD476" s="14">
        <f t="shared" si="47"/>
        <v>2027</v>
      </c>
      <c r="AE476" s="14"/>
      <c r="AF476" s="14" t="s">
        <v>78</v>
      </c>
    </row>
    <row r="477" spans="1:32" ht="39.6" customHeight="1">
      <c r="A477" s="5" t="str">
        <f t="shared" si="42"/>
        <v>2.4.0</v>
      </c>
      <c r="B477" s="6" t="s">
        <v>569</v>
      </c>
      <c r="C477" s="7" t="str">
        <f t="shared" si="48"/>
        <v/>
      </c>
      <c r="D477" s="8" t="str">
        <f t="shared" si="49"/>
        <v/>
      </c>
      <c r="E477" s="9" t="str">
        <f>IFERROR(VLOOKUP(F477,'[1]ФГОС ВПО-ФГОС ВО'!$A$2:$C$111,3,0),IF(B477="ФГОС ВО",VLOOKUP([1]Группы!K477,'[1]Науч.спец-ФГОС-кафедра'!$F$3:$G$52,2,0),VLOOKUP(J477,'[1]Науч.спец-ФГОС-кафедра'!$B$3:$G$52,6,0)))</f>
        <v>05.09.03
05.09.01</v>
      </c>
      <c r="F477" s="61" t="s">
        <v>583</v>
      </c>
      <c r="G477" s="6" t="s">
        <v>90</v>
      </c>
      <c r="H477" s="11" t="s">
        <v>899</v>
      </c>
      <c r="I477" s="11" t="s">
        <v>899</v>
      </c>
      <c r="J477" s="13" t="str">
        <f>IF(B477="ФГТ",VLOOKUP(F477,'[1]Науч.спец-ФГОС-кафедра'!$A$1:$B$52,2,0),VLOOKUP(F477,'[1]ФГОС ВПО-ФГОС ВО'!$A$2:$B$129,2,0))</f>
        <v>Электротехнические комплексы и системы</v>
      </c>
      <c r="K477" s="54"/>
      <c r="L477" s="2">
        <v>2024</v>
      </c>
      <c r="M477" s="14">
        <f t="shared" ca="1" si="45"/>
        <v>1</v>
      </c>
      <c r="N477" s="2" t="str">
        <f>VLOOKUP(P477,[1]Кафедры!$A$2:$E$587,5,0)</f>
        <v>ИЭиАС</v>
      </c>
      <c r="O477" s="2" t="s">
        <v>77</v>
      </c>
      <c r="P477" s="14">
        <v>71</v>
      </c>
      <c r="Q477" s="2" t="str">
        <f>VLOOKUP(P477,[1]Кафедры!$A$2:$D$587,3,0)</f>
        <v>ЭПП</v>
      </c>
      <c r="R477" s="2" t="str">
        <f>VLOOKUP(P477,[1]Кафедры!$A$2:$D$587,4,0)</f>
        <v>Варганова А.В.</v>
      </c>
      <c r="S477" s="6" t="s">
        <v>38</v>
      </c>
      <c r="T477" s="6"/>
      <c r="U477" s="2"/>
      <c r="V477" s="17">
        <v>45536</v>
      </c>
      <c r="W477" s="1" t="s">
        <v>40</v>
      </c>
      <c r="X477" s="17">
        <f t="shared" si="46"/>
        <v>46996</v>
      </c>
      <c r="Y477" s="2" t="str">
        <f>IFERROR(IF(B477="ФГОС ВО",VLOOKUP(E477,'[1]Науч.спец-ФГОС-кафедра'!$G$3:$H$52,2,0),VLOOKUP(F477,'[1]Науч.спец-ФГОС-кафедра'!$A$3:$H$52,8,0)),"")</f>
        <v>Технические</v>
      </c>
      <c r="Z477" s="18">
        <v>8</v>
      </c>
      <c r="AA477" s="15" t="str">
        <f>IF(B477="ФГОС 3++",VLOOKUP(F477,'[1]Справочник ФГОС ВО'!$C$2:$K$126,9,0),"")</f>
        <v/>
      </c>
      <c r="AB477" s="15"/>
      <c r="AC477" s="6" t="str">
        <f>IF(AND(G477="асп",B477="ФГОС ВО"),VLOOKUP(K477,'[1]Науч.спец-ФГОС-кафедра'!$F$2:$S$52,14,0),"")</f>
        <v/>
      </c>
      <c r="AD477" s="14">
        <f t="shared" si="47"/>
        <v>2028</v>
      </c>
      <c r="AE477" s="14"/>
      <c r="AF477" s="6"/>
    </row>
    <row r="478" spans="1:32" ht="30">
      <c r="A478" s="5" t="str">
        <f t="shared" si="42"/>
        <v>2.4.0</v>
      </c>
      <c r="B478" s="6" t="s">
        <v>569</v>
      </c>
      <c r="C478" s="7" t="str">
        <f t="shared" si="48"/>
        <v/>
      </c>
      <c r="D478" s="8" t="str">
        <f t="shared" si="49"/>
        <v/>
      </c>
      <c r="E478" s="9" t="str">
        <f>IFERROR(VLOOKUP(F478,'[1]ФГОС ВПО-ФГОС ВО'!$A$2:$C$111,3,0),IF(B478="ФГОС ВО",VLOOKUP([1]Группы!K478,'[1]Науч.спец-ФГОС-кафедра'!$F$3:$G$52,2,0),VLOOKUP(J478,'[1]Науч.спец-ФГОС-кафедра'!$B$3:$G$52,6,0)))</f>
        <v>01.04.14
05.14.04</v>
      </c>
      <c r="F478" s="61" t="s">
        <v>585</v>
      </c>
      <c r="G478" s="6" t="s">
        <v>90</v>
      </c>
      <c r="H478" s="11" t="s">
        <v>900</v>
      </c>
      <c r="I478" s="11" t="s">
        <v>900</v>
      </c>
      <c r="J478" s="13" t="str">
        <f>IF(B478="ФГТ",VLOOKUP(F478,'[1]Науч.спец-ФГОС-кафедра'!$A$1:$B$52,2,0),VLOOKUP(F478,'[1]ФГОС ВПО-ФГОС ВО'!$A$2:$B$129,2,0))</f>
        <v>Теоретическая и прикладная теплотехника</v>
      </c>
      <c r="K478" s="54"/>
      <c r="L478" s="2">
        <v>2024</v>
      </c>
      <c r="M478" s="14">
        <f t="shared" ca="1" si="45"/>
        <v>1</v>
      </c>
      <c r="N478" s="2" t="str">
        <f>VLOOKUP(P478,[1]Кафедры!$A$2:$E$587,5,0)</f>
        <v>ИЭиАС</v>
      </c>
      <c r="O478" s="2" t="s">
        <v>77</v>
      </c>
      <c r="P478" s="14">
        <v>59</v>
      </c>
      <c r="Q478" s="2" t="str">
        <f>VLOOKUP(P478,[1]Кафедры!$A$2:$D$587,3,0)</f>
        <v>ТиЭС</v>
      </c>
      <c r="R478" s="2" t="str">
        <f>VLOOKUP(P478,[1]Кафедры!$A$2:$D$587,4,0)</f>
        <v>Нешпоренко Е.Г.</v>
      </c>
      <c r="S478" s="6" t="s">
        <v>38</v>
      </c>
      <c r="T478" s="6"/>
      <c r="U478" s="2"/>
      <c r="V478" s="17">
        <v>45536</v>
      </c>
      <c r="W478" s="1" t="s">
        <v>40</v>
      </c>
      <c r="X478" s="17">
        <f t="shared" si="46"/>
        <v>46996</v>
      </c>
      <c r="Y478" s="2" t="str">
        <f>IFERROR(IF(B478="ФГОС ВО",VLOOKUP(E478,'[1]Науч.спец-ФГОС-кафедра'!$G$3:$H$52,2,0),VLOOKUP(F478,'[1]Науч.спец-ФГОС-кафедра'!$A$3:$H$52,8,0)),"")</f>
        <v>Технические</v>
      </c>
      <c r="Z478" s="18">
        <v>1</v>
      </c>
      <c r="AA478" s="15" t="str">
        <f>IF(B478="ФГОС 3++",VLOOKUP(F478,'[1]Справочник ФГОС ВО'!$C$2:$K$126,9,0),"")</f>
        <v/>
      </c>
      <c r="AB478" s="15"/>
      <c r="AC478" s="6" t="str">
        <f>IF(AND(G478="асп",B478="ФГОС ВО"),VLOOKUP(K478,'[1]Науч.спец-ФГОС-кафедра'!$F$2:$S$52,14,0),"")</f>
        <v/>
      </c>
      <c r="AD478" s="14">
        <f t="shared" si="47"/>
        <v>2028</v>
      </c>
      <c r="AE478" s="14"/>
      <c r="AF478" s="6"/>
    </row>
    <row r="479" spans="1:32" ht="30">
      <c r="A479" s="5" t="str">
        <f t="shared" si="42"/>
        <v>2.5.0</v>
      </c>
      <c r="B479" s="6" t="s">
        <v>569</v>
      </c>
      <c r="C479" s="7" t="str">
        <f t="shared" si="48"/>
        <v/>
      </c>
      <c r="D479" s="8" t="str">
        <f t="shared" si="49"/>
        <v/>
      </c>
      <c r="E479" s="9" t="str">
        <f>IFERROR(VLOOKUP(F479,'[1]ФГОС ВПО-ФГОС ВО'!$A$2:$C$111,3,0),IF(B479="ФГОС ВО",VLOOKUP([1]Группы!K479,'[1]Науч.спец-ФГОС-кафедра'!$F$3:$G$52,2,0),VLOOKUP(J479,'[1]Науч.спец-ФГОС-кафедра'!$B$3:$G$52,6,0)))</f>
        <v>05.02.09</v>
      </c>
      <c r="F479" s="65" t="s">
        <v>625</v>
      </c>
      <c r="G479" s="6" t="s">
        <v>90</v>
      </c>
      <c r="H479" s="11" t="s">
        <v>901</v>
      </c>
      <c r="I479" s="11" t="s">
        <v>901</v>
      </c>
      <c r="J479" s="13" t="str">
        <f>IF(B479="ФГТ",VLOOKUP(F479,'[1]Науч.спец-ФГОС-кафедра'!$A$1:$B$52,2,0),VLOOKUP(F479,'[1]ФГОС ВПО-ФГОС ВО'!$A$2:$B$129,2,0))</f>
        <v>Технологии и машины обработки давлением</v>
      </c>
      <c r="K479" s="31"/>
      <c r="L479" s="14">
        <v>2024</v>
      </c>
      <c r="M479" s="14">
        <f t="shared" ca="1" si="45"/>
        <v>1</v>
      </c>
      <c r="N479" s="2" t="str">
        <f>VLOOKUP(P479,[1]Кафедры!$A$2:$E$587,5,0)</f>
        <v>ИММиМ</v>
      </c>
      <c r="O479" s="2" t="s">
        <v>137</v>
      </c>
      <c r="P479" s="14">
        <v>27</v>
      </c>
      <c r="Q479" s="2" t="str">
        <f>VLOOKUP(P479,[1]Кафедры!$A$2:$D$499,3,0)</f>
        <v>МиТОДиМ</v>
      </c>
      <c r="R479" s="2" t="str">
        <f>VLOOKUP(P479,[1]Кафедры!$A$2:$D$587,4,0)</f>
        <v>Платов С.И.</v>
      </c>
      <c r="S479" s="6" t="s">
        <v>38</v>
      </c>
      <c r="T479" s="6"/>
      <c r="U479" s="2"/>
      <c r="V479" s="17">
        <v>45536</v>
      </c>
      <c r="W479" s="2" t="s">
        <v>40</v>
      </c>
      <c r="X479" s="17">
        <f t="shared" si="46"/>
        <v>46996</v>
      </c>
      <c r="Y479" s="2" t="str">
        <f>IFERROR(IF(B479="ФГОС ВО",VLOOKUP(E479,'[1]Науч.спец-ФГОС-кафедра'!$G$3:$H$52,2,0),VLOOKUP(F479,'[1]Науч.спец-ФГОС-кафедра'!$A$3:$H$52,8,0)),"")</f>
        <v>Технические</v>
      </c>
      <c r="Z479" s="18">
        <v>4</v>
      </c>
      <c r="AA479" s="15" t="str">
        <f>IF(B479="ФГОС 3++",VLOOKUP(F479,'[1]Справочник ФГОС ВО'!$C$2:$K$126,9,0),"")</f>
        <v/>
      </c>
      <c r="AB479" s="15"/>
      <c r="AC479" s="6" t="str">
        <f>IF(AND(G479="асп",B479="ФГОС ВО"),VLOOKUP(K479,'[1]Науч.спец-ФГОС-кафедра'!$F$2:$S$52,14,0),"")</f>
        <v/>
      </c>
      <c r="AD479" s="14">
        <f t="shared" si="47"/>
        <v>2028</v>
      </c>
      <c r="AE479" s="14"/>
      <c r="AF479" s="6"/>
    </row>
    <row r="480" spans="1:32" ht="30">
      <c r="A480" s="5" t="str">
        <f t="shared" si="42"/>
        <v>2.5.0</v>
      </c>
      <c r="B480" s="6" t="s">
        <v>569</v>
      </c>
      <c r="C480" s="7" t="str">
        <f t="shared" si="48"/>
        <v/>
      </c>
      <c r="D480" s="8" t="str">
        <f t="shared" si="49"/>
        <v/>
      </c>
      <c r="E480" s="9" t="str">
        <f>IFERROR(VLOOKUP(F480,'[1]ФГОС ВПО-ФГОС ВО'!$A$2:$C$111,3,0),IF(B480="ФГОС ВО",VLOOKUP([1]Группы!K480,'[1]Науч.спец-ФГОС-кафедра'!$F$3:$G$52,2,0),VLOOKUP(J480,'[1]Науч.спец-ФГОС-кафедра'!$B$3:$G$52,6,0)))</f>
        <v>05.02.13</v>
      </c>
      <c r="F480" s="65" t="s">
        <v>627</v>
      </c>
      <c r="G480" s="6" t="s">
        <v>90</v>
      </c>
      <c r="H480" s="11" t="s">
        <v>902</v>
      </c>
      <c r="I480" s="11" t="s">
        <v>902</v>
      </c>
      <c r="J480" s="13" t="str">
        <f>IF(B480="ФГТ",VLOOKUP(F480,'[1]Науч.спец-ФГОС-кафедра'!$A$1:$B$52,2,0),VLOOKUP(F480,'[1]ФГОС ВПО-ФГОС ВО'!$A$2:$B$129,2,0))</f>
        <v>Машины, агрегаты и технологические процессы</v>
      </c>
      <c r="K480" s="31"/>
      <c r="L480" s="14">
        <v>2024</v>
      </c>
      <c r="M480" s="14">
        <f t="shared" ca="1" si="45"/>
        <v>1</v>
      </c>
      <c r="N480" s="2" t="str">
        <f>VLOOKUP(P480,[1]Кафедры!$A$2:$E$587,5,0)</f>
        <v>ИММиМ</v>
      </c>
      <c r="O480" s="2" t="s">
        <v>137</v>
      </c>
      <c r="P480" s="14">
        <v>43</v>
      </c>
      <c r="Q480" s="2" t="str">
        <f>VLOOKUP(P480,[1]Кафедры!$A$2:$D$499,3,0)</f>
        <v>ПиЭММиО</v>
      </c>
      <c r="R480" s="2" t="str">
        <f>VLOOKUP(P480,[1]Кафедры!$A$2:$D$587,4,0)</f>
        <v>Корчунов А.Г.</v>
      </c>
      <c r="S480" s="6" t="s">
        <v>38</v>
      </c>
      <c r="T480" s="6"/>
      <c r="U480" s="2"/>
      <c r="V480" s="17">
        <v>45536</v>
      </c>
      <c r="W480" s="2" t="s">
        <v>40</v>
      </c>
      <c r="X480" s="17">
        <f t="shared" si="46"/>
        <v>46996</v>
      </c>
      <c r="Y480" s="2" t="str">
        <f>IFERROR(IF(B480="ФГОС ВО",VLOOKUP(E480,'[1]Науч.спец-ФГОС-кафедра'!$G$3:$H$52,2,0),VLOOKUP(F480,'[1]Науч.спец-ФГОС-кафедра'!$A$3:$H$52,8,0)),"")</f>
        <v>Технические</v>
      </c>
      <c r="Z480" s="18">
        <v>2</v>
      </c>
      <c r="AA480" s="15" t="str">
        <f>IF(B480="ФГОС 3++",VLOOKUP(F480,'[1]Справочник ФГОС ВО'!$C$2:$K$126,9,0),"")</f>
        <v/>
      </c>
      <c r="AB480" s="15"/>
      <c r="AC480" s="6" t="str">
        <f>IF(AND(G480="асп",B480="ФГОС ВО"),VLOOKUP(K480,'[1]Науч.спец-ФГОС-кафедра'!$F$2:$S$52,14,0),"")</f>
        <v/>
      </c>
      <c r="AD480" s="14">
        <f t="shared" si="47"/>
        <v>2028</v>
      </c>
      <c r="AE480" s="14"/>
      <c r="AF480" s="6"/>
    </row>
    <row r="481" spans="1:32" ht="30">
      <c r="A481" s="5" t="str">
        <f t="shared" si="42"/>
        <v>2.5.0</v>
      </c>
      <c r="B481" s="6" t="s">
        <v>569</v>
      </c>
      <c r="C481" s="7" t="str">
        <f t="shared" si="48"/>
        <v/>
      </c>
      <c r="D481" s="8" t="str">
        <f t="shared" si="49"/>
        <v/>
      </c>
      <c r="E481" s="9" t="str">
        <f>IFERROR(VLOOKUP(F481,'[1]ФГОС ВПО-ФГОС ВО'!$A$2:$C$111,3,0),IF(B481="ФГОС ВО",VLOOKUP([1]Группы!K481,'[1]Науч.спец-ФГОС-кафедра'!$F$3:$G$52,2,0),VLOOKUP(J481,'[1]Науч.спец-ФГОС-кафедра'!$B$3:$G$52,6,0)))</f>
        <v>05.02.23
05.02.22</v>
      </c>
      <c r="F481" s="65" t="s">
        <v>629</v>
      </c>
      <c r="G481" s="6" t="s">
        <v>90</v>
      </c>
      <c r="H481" s="11" t="s">
        <v>903</v>
      </c>
      <c r="I481" s="11" t="s">
        <v>903</v>
      </c>
      <c r="J481" s="13" t="str">
        <f>IF(B481="ФГТ",VLOOKUP(F481,'[1]Науч.спец-ФГОС-кафедра'!$A$1:$B$52,2,0),VLOOKUP(F481,'[1]ФГОС ВПО-ФГОС ВО'!$A$2:$B$129,2,0))</f>
        <v>Управление качеством продукции. Стандартизация. Организация производства</v>
      </c>
      <c r="K481" s="31"/>
      <c r="L481" s="14">
        <v>2024</v>
      </c>
      <c r="M481" s="14">
        <f t="shared" ca="1" si="45"/>
        <v>1</v>
      </c>
      <c r="N481" s="2" t="str">
        <f>VLOOKUP(P481,[1]Кафедры!$A$2:$E$587,5,0)</f>
        <v>ИЕиС</v>
      </c>
      <c r="O481" s="2" t="s">
        <v>37</v>
      </c>
      <c r="P481" s="14">
        <v>61</v>
      </c>
      <c r="Q481" s="2" t="str">
        <f>VLOOKUP(P481,[1]Кафедры!$A$2:$D$499,3,0)</f>
        <v>ТССА</v>
      </c>
      <c r="R481" s="2" t="str">
        <f>VLOOKUP(P481,[1]Кафедры!$A$2:$D$587,4,0)</f>
        <v>Мезин И.Ю.</v>
      </c>
      <c r="S481" s="6" t="s">
        <v>38</v>
      </c>
      <c r="T481" s="6"/>
      <c r="U481" s="2"/>
      <c r="V481" s="17">
        <v>45536</v>
      </c>
      <c r="W481" s="2" t="s">
        <v>40</v>
      </c>
      <c r="X481" s="17">
        <f t="shared" si="46"/>
        <v>46996</v>
      </c>
      <c r="Y481" s="2" t="str">
        <f>IFERROR(IF(B481="ФГОС ВО",VLOOKUP(E481,'[1]Науч.спец-ФГОС-кафедра'!$G$3:$H$52,2,0),VLOOKUP(F481,'[1]Науч.спец-ФГОС-кафедра'!$A$3:$H$52,8,0)),"")</f>
        <v>Технические</v>
      </c>
      <c r="Z481" s="18">
        <v>3</v>
      </c>
      <c r="AA481" s="15" t="str">
        <f>IF(B481="ФГОС 3++",VLOOKUP(F481,'[1]Справочник ФГОС ВО'!$C$2:$K$126,9,0),"")</f>
        <v/>
      </c>
      <c r="AB481" s="15"/>
      <c r="AC481" s="6" t="str">
        <f>IF(AND(G481="асп",B481="ФГОС ВО"),VLOOKUP(K481,'[1]Науч.спец-ФГОС-кафедра'!$F$2:$S$52,14,0),"")</f>
        <v/>
      </c>
      <c r="AD481" s="14">
        <f t="shared" si="47"/>
        <v>2028</v>
      </c>
      <c r="AE481" s="14"/>
      <c r="AF481" s="6"/>
    </row>
    <row r="482" spans="1:32" ht="30">
      <c r="A482" s="5" t="str">
        <f t="shared" si="42"/>
        <v>2.6.0</v>
      </c>
      <c r="B482" s="6" t="s">
        <v>569</v>
      </c>
      <c r="C482" s="7" t="str">
        <f t="shared" si="48"/>
        <v/>
      </c>
      <c r="D482" s="8" t="str">
        <f t="shared" si="49"/>
        <v/>
      </c>
      <c r="E482" s="9" t="str">
        <f>IFERROR(VLOOKUP(F482,'[1]ФГОС ВПО-ФГОС ВО'!$A$2:$C$111,3,0),IF(B482="ФГОС ВО",VLOOKUP([1]Группы!K482,'[1]Науч.спец-ФГОС-кафедра'!$F$3:$G$52,2,0),VLOOKUP(J482,'[1]Науч.спец-ФГОС-кафедра'!$B$3:$G$52,6,0)))</f>
        <v>05.16.01</v>
      </c>
      <c r="F482" s="61" t="s">
        <v>593</v>
      </c>
      <c r="G482" s="6" t="s">
        <v>90</v>
      </c>
      <c r="H482" s="11" t="s">
        <v>904</v>
      </c>
      <c r="I482" s="11" t="s">
        <v>904</v>
      </c>
      <c r="J482" s="13" t="str">
        <f>IF(B482="ФГТ",VLOOKUP(F482,'[1]Науч.спец-ФГОС-кафедра'!$A$1:$B$52,2,0),VLOOKUP(F482,'[1]ФГОС ВПО-ФГОС ВО'!$A$2:$B$129,2,0))</f>
        <v>Металловедение и термическая обработка металлов и сплавов</v>
      </c>
      <c r="K482" s="54"/>
      <c r="L482" s="2">
        <v>2024</v>
      </c>
      <c r="M482" s="14">
        <f t="shared" ca="1" si="45"/>
        <v>1</v>
      </c>
      <c r="N482" s="2" t="str">
        <f>VLOOKUP(P482,[1]Кафедры!$A$2:$E$587,5,0)</f>
        <v>ИММиМ</v>
      </c>
      <c r="O482" s="2" t="s">
        <v>137</v>
      </c>
      <c r="P482" s="14">
        <v>24</v>
      </c>
      <c r="Q482" s="2" t="str">
        <f>VLOOKUP(P482,[1]Кафедры!$A$2:$D$587,3,0)</f>
        <v>ЛПиМ</v>
      </c>
      <c r="R482" s="2" t="str">
        <f>VLOOKUP(P482,[1]Кафедры!$A$2:$D$587,4,0)</f>
        <v>Феоктистов Н.А.</v>
      </c>
      <c r="S482" s="6" t="s">
        <v>38</v>
      </c>
      <c r="T482" s="6"/>
      <c r="U482" s="2"/>
      <c r="V482" s="17">
        <v>45536</v>
      </c>
      <c r="W482" s="1" t="s">
        <v>40</v>
      </c>
      <c r="X482" s="17">
        <f t="shared" si="46"/>
        <v>46996</v>
      </c>
      <c r="Y482" s="2" t="str">
        <f>IFERROR(IF(B482="ФГОС ВО",VLOOKUP(E482,'[1]Науч.спец-ФГОС-кафедра'!$G$3:$H$52,2,0),VLOOKUP(F482,'[1]Науч.спец-ФГОС-кафедра'!$A$3:$H$52,8,0)),"")</f>
        <v>Технические</v>
      </c>
      <c r="Z482" s="18">
        <v>1</v>
      </c>
      <c r="AA482" s="12" t="str">
        <f>IF(B482="ФГОС 3++",VLOOKUP(F482,'[1]Справочник ФГОС ВО'!$C$2:$K$126,9,0),"")</f>
        <v/>
      </c>
      <c r="AB482" s="20"/>
      <c r="AC482" s="6" t="str">
        <f>IF(AND(G482="асп",B482="ФГОС ВО"),VLOOKUP(K482,'[1]Науч.спец-ФГОС-кафедра'!$F$2:$S$52,14,0),"")</f>
        <v/>
      </c>
      <c r="AD482" s="14">
        <f t="shared" si="47"/>
        <v>2028</v>
      </c>
      <c r="AE482" s="14"/>
      <c r="AF482" s="6"/>
    </row>
    <row r="483" spans="1:32" ht="15" customHeight="1">
      <c r="A483" s="5" t="str">
        <f t="shared" si="42"/>
        <v>2.6.0</v>
      </c>
      <c r="B483" s="6" t="s">
        <v>569</v>
      </c>
      <c r="C483" s="7" t="str">
        <f t="shared" si="48"/>
        <v/>
      </c>
      <c r="D483" s="8" t="str">
        <f t="shared" si="49"/>
        <v/>
      </c>
      <c r="E483" s="9" t="str">
        <f>IFERROR(VLOOKUP(F483,'[1]ФГОС ВПО-ФГОС ВО'!$A$2:$C$111,3,0),IF(B483="ФГОС ВО",VLOOKUP([1]Группы!K483,'[1]Науч.спец-ФГОС-кафедра'!$F$3:$G$52,2,0),VLOOKUP(J483,'[1]Науч.спец-ФГОС-кафедра'!$B$3:$G$52,6,0)))</f>
        <v>05.16.02
05.16.07</v>
      </c>
      <c r="F483" s="61" t="s">
        <v>587</v>
      </c>
      <c r="G483" s="6" t="s">
        <v>90</v>
      </c>
      <c r="H483" s="11" t="s">
        <v>905</v>
      </c>
      <c r="I483" s="11" t="s">
        <v>905</v>
      </c>
      <c r="J483" s="13" t="str">
        <f>IF(B483="ФГТ",VLOOKUP(F483,'[1]Науч.спец-ФГОС-кафедра'!$A$1:$B$52,2,0),VLOOKUP(F483,'[1]ФГОС ВПО-ФГОС ВО'!$A$2:$B$129,2,0))</f>
        <v>Металлургия черных, цветных и редких металлов</v>
      </c>
      <c r="K483" s="54"/>
      <c r="L483" s="2">
        <v>2024</v>
      </c>
      <c r="M483" s="14">
        <f t="shared" ca="1" si="45"/>
        <v>1</v>
      </c>
      <c r="N483" s="2" t="str">
        <f>VLOOKUP(P483,[1]Кафедры!$A$2:$E$587,5,0)</f>
        <v>ИММиМ</v>
      </c>
      <c r="O483" s="2" t="s">
        <v>137</v>
      </c>
      <c r="P483" s="14">
        <v>64</v>
      </c>
      <c r="Q483" s="2" t="str">
        <f>VLOOKUP(P483,[1]Кафедры!$A$2:$D$587,3,0)</f>
        <v>МиХТ</v>
      </c>
      <c r="R483" s="2" t="str">
        <f>VLOOKUP(P483,[1]Кафедры!$A$2:$D$587,4,0)</f>
        <v>Харченко А.С.</v>
      </c>
      <c r="S483" s="6" t="s">
        <v>38</v>
      </c>
      <c r="T483" s="6"/>
      <c r="U483" s="2"/>
      <c r="V483" s="17">
        <v>45536</v>
      </c>
      <c r="W483" s="1" t="s">
        <v>40</v>
      </c>
      <c r="X483" s="17">
        <f t="shared" si="46"/>
        <v>46996</v>
      </c>
      <c r="Y483" s="2" t="str">
        <f>IFERROR(IF(B483="ФГОС ВО",VLOOKUP(E483,'[1]Науч.спец-ФГОС-кафедра'!$G$3:$H$52,2,0),VLOOKUP(F483,'[1]Науч.спец-ФГОС-кафедра'!$A$3:$H$52,8,0)),"")</f>
        <v>Технические</v>
      </c>
      <c r="Z483" s="18">
        <v>1</v>
      </c>
      <c r="AA483" s="15" t="str">
        <f>IF(B483="ФГОС 3++",VLOOKUP(F483,'[1]Справочник ФГОС ВО'!$C$2:$K$126,9,0),"")</f>
        <v/>
      </c>
      <c r="AB483" s="15"/>
      <c r="AC483" s="6" t="str">
        <f>IF(AND(G483="асп",B483="ФГОС ВО"),VLOOKUP(K483,'[1]Науч.спец-ФГОС-кафедра'!$F$2:$S$52,14,0),"")</f>
        <v/>
      </c>
      <c r="AD483" s="14">
        <f t="shared" si="47"/>
        <v>2028</v>
      </c>
      <c r="AE483" s="14"/>
      <c r="AF483" s="6"/>
    </row>
    <row r="484" spans="1:32" ht="30">
      <c r="A484" s="5" t="str">
        <f t="shared" si="42"/>
        <v>2.6.0</v>
      </c>
      <c r="B484" s="6" t="s">
        <v>569</v>
      </c>
      <c r="C484" s="7" t="str">
        <f t="shared" si="48"/>
        <v/>
      </c>
      <c r="D484" s="8" t="str">
        <f t="shared" si="49"/>
        <v/>
      </c>
      <c r="E484" s="9" t="str">
        <f>IFERROR(VLOOKUP(F484,'[1]ФГОС ВПО-ФГОС ВО'!$A$2:$C$111,3,0),IF(B484="ФГОС ВО",VLOOKUP([1]Группы!K484,'[1]Науч.спец-ФГОС-кафедра'!$F$3:$G$52,2,0),VLOOKUP(J484,'[1]Науч.спец-ФГОС-кафедра'!$B$3:$G$52,6,0)))</f>
        <v>05.16.04</v>
      </c>
      <c r="F484" s="61" t="s">
        <v>591</v>
      </c>
      <c r="G484" s="6" t="s">
        <v>90</v>
      </c>
      <c r="H484" s="11" t="s">
        <v>906</v>
      </c>
      <c r="I484" s="11" t="s">
        <v>906</v>
      </c>
      <c r="J484" s="13" t="str">
        <f>IF(B484="ФГТ",VLOOKUP(F484,'[1]Науч.спец-ФГОС-кафедра'!$A$1:$B$52,2,0),VLOOKUP(F484,'[1]ФГОС ВПО-ФГОС ВО'!$A$2:$B$129,2,0))</f>
        <v>Литейное производство</v>
      </c>
      <c r="K484" s="54"/>
      <c r="L484" s="2">
        <v>2024</v>
      </c>
      <c r="M484" s="14">
        <f t="shared" ca="1" si="45"/>
        <v>1</v>
      </c>
      <c r="N484" s="2" t="str">
        <f>VLOOKUP(P484,[1]Кафедры!$A$2:$E$587,5,0)</f>
        <v>ИММиМ</v>
      </c>
      <c r="O484" s="2" t="s">
        <v>137</v>
      </c>
      <c r="P484" s="14">
        <v>24</v>
      </c>
      <c r="Q484" s="2" t="str">
        <f>VLOOKUP(P484,[1]Кафедры!$A$2:$D$587,3,0)</f>
        <v>ЛПиМ</v>
      </c>
      <c r="R484" s="2" t="str">
        <f>VLOOKUP(P484,[1]Кафедры!$A$2:$D$587,4,0)</f>
        <v>Феоктистов Н.А.</v>
      </c>
      <c r="S484" s="6" t="s">
        <v>38</v>
      </c>
      <c r="T484" s="6"/>
      <c r="U484" s="2"/>
      <c r="V484" s="17">
        <v>45536</v>
      </c>
      <c r="W484" s="1" t="s">
        <v>40</v>
      </c>
      <c r="X484" s="17">
        <f t="shared" si="46"/>
        <v>46996</v>
      </c>
      <c r="Y484" s="2" t="str">
        <f>IFERROR(IF(B484="ФГОС ВО",VLOOKUP(E484,'[1]Науч.спец-ФГОС-кафедра'!$G$3:$H$52,2,0),VLOOKUP(F484,'[1]Науч.спец-ФГОС-кафедра'!$A$3:$H$52,8,0)),"")</f>
        <v>Технические</v>
      </c>
      <c r="Z484" s="18">
        <v>1</v>
      </c>
      <c r="AA484" s="12" t="str">
        <f>IF(B484="ФГОС 3++",VLOOKUP(F484,'[1]Справочник ФГОС ВО'!$C$2:$K$126,9,0),"")</f>
        <v/>
      </c>
      <c r="AB484" s="20"/>
      <c r="AC484" s="6" t="str">
        <f>IF(AND(G484="асп",B484="ФГОС ВО"),VLOOKUP(K484,'[1]Науч.спец-ФГОС-кафедра'!$F$2:$S$52,14,0),"")</f>
        <v/>
      </c>
      <c r="AD484" s="14">
        <f t="shared" si="47"/>
        <v>2028</v>
      </c>
      <c r="AE484" s="14"/>
      <c r="AF484" s="6"/>
    </row>
    <row r="485" spans="1:32" ht="15" customHeight="1">
      <c r="A485" s="5" t="str">
        <f t="shared" si="42"/>
        <v>2.6.0</v>
      </c>
      <c r="B485" s="6" t="s">
        <v>569</v>
      </c>
      <c r="C485" s="7" t="str">
        <f t="shared" si="48"/>
        <v/>
      </c>
      <c r="D485" s="8" t="str">
        <f t="shared" si="49"/>
        <v/>
      </c>
      <c r="E485" s="9" t="str">
        <f>IFERROR(VLOOKUP(F485,'[1]ФГОС ВПО-ФГОС ВО'!$A$2:$C$111,3,0),IF(B485="ФГОС ВО",VLOOKUP([1]Группы!K485,'[1]Науч.спец-ФГОС-кафедра'!$F$3:$G$52,2,0),VLOOKUP(J485,'[1]Науч.спец-ФГОС-кафедра'!$B$3:$G$52,6,0)))</f>
        <v>05.16.05</v>
      </c>
      <c r="F485" s="61" t="s">
        <v>589</v>
      </c>
      <c r="G485" s="6" t="s">
        <v>90</v>
      </c>
      <c r="H485" s="11" t="s">
        <v>907</v>
      </c>
      <c r="I485" s="11" t="s">
        <v>907</v>
      </c>
      <c r="J485" s="13" t="str">
        <f>IF(B485="ФГТ",VLOOKUP(F485,'[1]Науч.спец-ФГОС-кафедра'!$A$1:$B$52,2,0),VLOOKUP(F485,'[1]ФГОС ВПО-ФГОС ВО'!$A$2:$B$129,2,0))</f>
        <v>Обработка металлов давлением</v>
      </c>
      <c r="K485" s="54"/>
      <c r="L485" s="2">
        <v>2024</v>
      </c>
      <c r="M485" s="14">
        <f t="shared" ca="1" si="45"/>
        <v>1</v>
      </c>
      <c r="N485" s="2" t="str">
        <f>VLOOKUP(P485,[1]Кафедры!$A$2:$E$587,5,0)</f>
        <v>ИММиМ</v>
      </c>
      <c r="O485" s="2" t="s">
        <v>137</v>
      </c>
      <c r="P485" s="14">
        <v>28</v>
      </c>
      <c r="Q485" s="2" t="str">
        <f>VLOOKUP(P485,[1]Кафедры!$A$2:$D$587,3,0)</f>
        <v>ТОМ</v>
      </c>
      <c r="R485" s="2" t="str">
        <f>VLOOKUP(P485,[1]Кафедры!$A$2:$D$587,4,0)</f>
        <v>Моллер А.Б.</v>
      </c>
      <c r="S485" s="6" t="s">
        <v>38</v>
      </c>
      <c r="T485" s="6"/>
      <c r="U485" s="2"/>
      <c r="V485" s="17">
        <v>45536</v>
      </c>
      <c r="W485" s="1" t="s">
        <v>40</v>
      </c>
      <c r="X485" s="17">
        <f t="shared" si="46"/>
        <v>46996</v>
      </c>
      <c r="Y485" s="2" t="str">
        <f>IFERROR(IF(B485="ФГОС ВО",VLOOKUP(E485,'[1]Науч.спец-ФГОС-кафедра'!$G$3:$H$52,2,0),VLOOKUP(F485,'[1]Науч.спец-ФГОС-кафедра'!$A$3:$H$52,8,0)),"")</f>
        <v>Технические</v>
      </c>
      <c r="Z485" s="18">
        <v>1</v>
      </c>
      <c r="AA485" s="15" t="str">
        <f>IF(B485="ФГОС 3++",VLOOKUP(F485,'[1]Справочник ФГОС ВО'!$C$2:$K$126,9,0),"")</f>
        <v/>
      </c>
      <c r="AB485" s="15"/>
      <c r="AC485" s="6" t="str">
        <f>IF(AND(G485="асп",B485="ФГОС ВО"),VLOOKUP(K485,'[1]Науч.спец-ФГОС-кафедра'!$F$2:$S$52,14,0),"")</f>
        <v/>
      </c>
      <c r="AD485" s="14">
        <f t="shared" si="47"/>
        <v>2028</v>
      </c>
      <c r="AE485" s="14"/>
      <c r="AF485" s="6"/>
    </row>
    <row r="486" spans="1:32" ht="30">
      <c r="A486" s="5" t="str">
        <f t="shared" si="42"/>
        <v>2.8.0</v>
      </c>
      <c r="B486" s="6" t="s">
        <v>569</v>
      </c>
      <c r="C486" s="7" t="str">
        <f t="shared" si="48"/>
        <v/>
      </c>
      <c r="D486" s="8" t="str">
        <f t="shared" si="49"/>
        <v/>
      </c>
      <c r="E486" s="9" t="str">
        <f>IFERROR(VLOOKUP(F486,'[1]ФГОС ВПО-ФГОС ВО'!$A$2:$C$111,3,0),IF(B486="ФГОС ВО",VLOOKUP([1]Группы!K486,'[1]Науч.спец-ФГОС-кафедра'!$F$3:$G$52,2,0),VLOOKUP(J486,'[1]Науч.спец-ФГОС-кафедра'!$B$3:$G$52,6,0)))</f>
        <v>25.00.21</v>
      </c>
      <c r="F486" s="61" t="s">
        <v>597</v>
      </c>
      <c r="G486" s="6" t="s">
        <v>90</v>
      </c>
      <c r="H486" s="11" t="s">
        <v>908</v>
      </c>
      <c r="I486" s="11" t="s">
        <v>908</v>
      </c>
      <c r="J486" s="13" t="str">
        <f>IF(B486="ФГТ",VLOOKUP(F486,'[1]Науч.спец-ФГОС-кафедра'!$A$1:$B$52,2,0),VLOOKUP(F486,'[1]ФГОС ВПО-ФГОС ВО'!$A$2:$B$129,2,0))</f>
        <v>Теоретические основы проектирования горнотехнических систем</v>
      </c>
      <c r="K486" s="54"/>
      <c r="L486" s="14">
        <v>2024</v>
      </c>
      <c r="M486" s="14">
        <f t="shared" ca="1" si="45"/>
        <v>1</v>
      </c>
      <c r="N486" s="2" t="str">
        <f>VLOOKUP(P486,[1]Кафедры!$A$2:$E$587,5,0)</f>
        <v>ИГДиТ</v>
      </c>
      <c r="O486" s="2" t="s">
        <v>183</v>
      </c>
      <c r="P486" s="14">
        <v>34</v>
      </c>
      <c r="Q486" s="2" t="str">
        <f>VLOOKUP(P486,[1]Кафедры!$A$2:$D$587,3,0)</f>
        <v>РМПИ</v>
      </c>
      <c r="R486" s="2" t="str">
        <f>VLOOKUP(P486,[1]Кафедры!$A$2:$D$587,4,0)</f>
        <v>Гавришев С.Е.</v>
      </c>
      <c r="S486" s="6" t="s">
        <v>38</v>
      </c>
      <c r="T486" s="6"/>
      <c r="U486" s="2"/>
      <c r="V486" s="17">
        <v>45536</v>
      </c>
      <c r="W486" s="1" t="s">
        <v>40</v>
      </c>
      <c r="X486" s="17">
        <f t="shared" si="46"/>
        <v>46996</v>
      </c>
      <c r="Y486" s="2" t="str">
        <f>IFERROR(IF(B486="ФГОС ВО",VLOOKUP(E486,'[1]Науч.спец-ФГОС-кафедра'!$G$3:$H$52,2,0),VLOOKUP(F486,'[1]Науч.спец-ФГОС-кафедра'!$A$3:$H$52,8,0)),"")</f>
        <v>Технические</v>
      </c>
      <c r="Z486" s="18">
        <v>1</v>
      </c>
      <c r="AA486" s="15" t="str">
        <f>IF(B486="ФГОС 3++",VLOOKUP(F486,'[1]Справочник ФГОС ВО'!$C$2:$K$126,9,0),"")</f>
        <v/>
      </c>
      <c r="AB486" s="15"/>
      <c r="AC486" s="6" t="str">
        <f>IF(AND(G486="асп",B486="ФГОС ВО"),VLOOKUP(K486,'[1]Науч.спец-ФГОС-кафедра'!$F$2:$S$52,14,0),"")</f>
        <v/>
      </c>
      <c r="AD486" s="14">
        <f t="shared" si="47"/>
        <v>2028</v>
      </c>
      <c r="AE486" s="14"/>
      <c r="AF486" s="6"/>
    </row>
    <row r="487" spans="1:32" ht="45">
      <c r="A487" s="5" t="str">
        <f t="shared" si="42"/>
        <v>2.8.0</v>
      </c>
      <c r="B487" s="6" t="s">
        <v>569</v>
      </c>
      <c r="C487" s="7" t="str">
        <f t="shared" si="48"/>
        <v/>
      </c>
      <c r="D487" s="8" t="str">
        <f t="shared" si="49"/>
        <v/>
      </c>
      <c r="E487" s="9" t="str">
        <f>IFERROR(VLOOKUP(F487,'[1]ФГОС ВПО-ФГОС ВО'!$A$2:$C$111,3,0),IF(B487="ФГОС ВО",VLOOKUP([1]Группы!K487,'[1]Науч.спец-ФГОС-кафедра'!$F$3:$G$52,2,0),VLOOKUP(J487,'[1]Науч.спец-ФГОС-кафедра'!$B$3:$G$52,6,0)))</f>
        <v>25.00.22
25.00.18
05.05.06</v>
      </c>
      <c r="F487" s="61" t="s">
        <v>595</v>
      </c>
      <c r="G487" s="6" t="s">
        <v>90</v>
      </c>
      <c r="H487" s="11" t="s">
        <v>909</v>
      </c>
      <c r="I487" s="11" t="s">
        <v>909</v>
      </c>
      <c r="J487" s="13" t="str">
        <f>IF(B487="ФГТ",VLOOKUP(F487,'[1]Науч.спец-ФГОС-кафедра'!$A$1:$B$52,2,0),VLOOKUP(F487,'[1]ФГОС ВПО-ФГОС ВО'!$A$2:$B$129,2,0))</f>
        <v>Геотехнология, горные машины</v>
      </c>
      <c r="K487" s="54"/>
      <c r="L487" s="14">
        <v>2024</v>
      </c>
      <c r="M487" s="14">
        <f t="shared" ca="1" si="45"/>
        <v>1</v>
      </c>
      <c r="N487" s="2" t="str">
        <f>VLOOKUP(P487,[1]Кафедры!$A$2:$E$587,5,0)</f>
        <v>ИГДиТ</v>
      </c>
      <c r="O487" s="2" t="s">
        <v>183</v>
      </c>
      <c r="P487" s="14">
        <v>34</v>
      </c>
      <c r="Q487" s="2" t="str">
        <f>VLOOKUP(P487,[1]Кафедры!$A$2:$D$587,3,0)</f>
        <v>РМПИ</v>
      </c>
      <c r="R487" s="2" t="str">
        <f>VLOOKUP(P487,[1]Кафедры!$A$2:$D$587,4,0)</f>
        <v>Гавришев С.Е.</v>
      </c>
      <c r="S487" s="6" t="s">
        <v>38</v>
      </c>
      <c r="T487" s="6"/>
      <c r="U487" s="2"/>
      <c r="V487" s="17">
        <v>45536</v>
      </c>
      <c r="W487" s="1" t="s">
        <v>40</v>
      </c>
      <c r="X487" s="17">
        <f t="shared" si="46"/>
        <v>46996</v>
      </c>
      <c r="Y487" s="2" t="str">
        <f>IFERROR(IF(B487="ФГОС ВО",VLOOKUP(E487,'[1]Науч.спец-ФГОС-кафедра'!$G$3:$H$52,2,0),VLOOKUP(F487,'[1]Науч.спец-ФГОС-кафедра'!$A$3:$H$52,8,0)),"")</f>
        <v>Технические</v>
      </c>
      <c r="Z487" s="18">
        <v>4</v>
      </c>
      <c r="AA487" s="15" t="str">
        <f>IF(B487="ФГОС 3++",VLOOKUP(F487,'[1]Справочник ФГОС ВО'!$C$2:$K$126,9,0),"")</f>
        <v/>
      </c>
      <c r="AB487" s="15"/>
      <c r="AC487" s="6" t="str">
        <f>IF(AND(G487="асп",B487="ФГОС ВО"),VLOOKUP(K487,'[1]Науч.спец-ФГОС-кафедра'!$F$2:$S$52,14,0),"")</f>
        <v/>
      </c>
      <c r="AD487" s="14">
        <f t="shared" si="47"/>
        <v>2028</v>
      </c>
      <c r="AE487" s="14"/>
      <c r="AF487" s="6"/>
    </row>
    <row r="488" spans="1:32" s="77" customFormat="1" ht="30">
      <c r="A488" s="5" t="str">
        <f t="shared" si="42"/>
        <v>2.8.0</v>
      </c>
      <c r="B488" s="11" t="s">
        <v>569</v>
      </c>
      <c r="C488" s="36" t="s">
        <v>893</v>
      </c>
      <c r="D488" s="5" t="s">
        <v>893</v>
      </c>
      <c r="E488" s="9" t="str">
        <f>IFERROR(VLOOKUP(F488,'[1]ФГОС ВПО-ФГОС ВО'!$A$2:$C$111,3,0),IF(B488="ФГОС ВО",VLOOKUP([1]Группы!K488,'[1]Науч.спец-ФГОС-кафедра'!$F$3:$G$52,2,0),VLOOKUP(J488,'[1]Науч.спец-ФГОС-кафедра'!$B$3:$G$52,6,0)))</f>
        <v>25.00.13</v>
      </c>
      <c r="F488" s="78" t="s">
        <v>910</v>
      </c>
      <c r="G488" s="11" t="s">
        <v>90</v>
      </c>
      <c r="H488" s="11" t="s">
        <v>911</v>
      </c>
      <c r="I488" s="11" t="s">
        <v>911</v>
      </c>
      <c r="J488" s="13" t="str">
        <f>IF(B488="ФГТ",VLOOKUP(F488,'[1]Науч.спец-ФГОС-кафедра'!$A$1:$B$52,2,0),VLOOKUP(F488,'[1]ФГОС ВПО-ФГОС ВО'!$A$2:$B$129,2,0))</f>
        <v>Обогащение полезных ископаемых</v>
      </c>
      <c r="K488" s="30"/>
      <c r="L488" s="38">
        <v>2024</v>
      </c>
      <c r="M488" s="14">
        <f t="shared" ca="1" si="45"/>
        <v>1</v>
      </c>
      <c r="N488" s="2" t="str">
        <f>VLOOKUP(P488,[1]Кафедры!$A$2:$E$587,5,0)</f>
        <v>ИГДиТ</v>
      </c>
      <c r="O488" s="2" t="s">
        <v>183</v>
      </c>
      <c r="P488" s="14">
        <v>26</v>
      </c>
      <c r="Q488" s="2" t="str">
        <f>VLOOKUP(P488,[1]Кафедры!$A$2:$D$587,3,0)</f>
        <v>ГМДиОПИ</v>
      </c>
      <c r="R488" s="2" t="str">
        <f>VLOOKUP(P488,[1]Кафедры!$A$2:$D$587,4,0)</f>
        <v>Гришин И.А.</v>
      </c>
      <c r="S488" s="11" t="s">
        <v>38</v>
      </c>
      <c r="T488" s="11"/>
      <c r="U488" s="1"/>
      <c r="V488" s="39">
        <v>45536</v>
      </c>
      <c r="W488" s="1" t="s">
        <v>40</v>
      </c>
      <c r="X488" s="17">
        <f t="shared" si="46"/>
        <v>46996</v>
      </c>
      <c r="Y488" s="2" t="str">
        <f>IFERROR(IF(B488="ФГОС ВО",VLOOKUP(E488,'[1]Науч.спец-ФГОС-кафедра'!$G$3:$H$52,2,0),VLOOKUP(F488,'[1]Науч.спец-ФГОС-кафедра'!$A$3:$H$52,8,0)),"")</f>
        <v>Технические</v>
      </c>
      <c r="Z488" s="1">
        <v>2</v>
      </c>
      <c r="AA488" s="15" t="str">
        <f>IF(B488="ФГОС 3++",VLOOKUP(F488,'[1]Справочник ФГОС ВО'!$C$2:$K$126,9,0),"")</f>
        <v/>
      </c>
      <c r="AB488" s="12"/>
      <c r="AC488" s="11" t="s">
        <v>893</v>
      </c>
      <c r="AD488" s="14">
        <f t="shared" si="47"/>
        <v>2028</v>
      </c>
      <c r="AE488" s="38"/>
      <c r="AF488" s="6"/>
    </row>
    <row r="489" spans="1:32" ht="75">
      <c r="A489" s="5" t="str">
        <f t="shared" si="42"/>
        <v>2.9.0</v>
      </c>
      <c r="B489" s="6" t="s">
        <v>569</v>
      </c>
      <c r="C489" s="7" t="str">
        <f t="shared" ref="C489:C552" si="50">IF(L489=2021,"17.03.21",IF(L489=2020,"26.02.20",IF(L489=2019,"27.02.19",IF(L489=2018,"28.03.18",IF(L489=2017,"29.03.17","")))))</f>
        <v/>
      </c>
      <c r="D489" s="8" t="str">
        <f t="shared" ref="D489:D552" si="51">IF(L489=2021,5,IF(L489=2020,4,IF(L489=2019,2,IF(L489=2018,3,IF(L489=2017,3,"")))))</f>
        <v/>
      </c>
      <c r="E489" s="9" t="str">
        <f>IFERROR(VLOOKUP(F489,'[1]ФГОС ВПО-ФГОС ВО'!$A$2:$C$111,3,0),IF(B489="ФГОС ВО",VLOOKUP([1]Группы!K489,'[1]Науч.спец-ФГОС-кафедра'!$F$3:$G$52,2,0),VLOOKUP(J489,'[1]Науч.спец-ФГОС-кафедра'!$B$3:$G$52,6,0)))</f>
        <v>05.22.01
05.02.22
05.22.10
05.22.14
05.22.19</v>
      </c>
      <c r="F489" s="61" t="s">
        <v>599</v>
      </c>
      <c r="G489" s="6" t="s">
        <v>90</v>
      </c>
      <c r="H489" s="37" t="s">
        <v>912</v>
      </c>
      <c r="I489" s="37" t="s">
        <v>912</v>
      </c>
      <c r="J489" s="13" t="str">
        <f>IF(B489="ФГТ",VLOOKUP(F489,'[1]Науч.спец-ФГОС-кафедра'!$A$1:$B$52,2,0),VLOOKUP(F489,'[1]ФГОС ВПО-ФГОС ВО'!$A$2:$B$129,2,0))</f>
        <v>Транспортные и транспортно-технологические системы страны, ее регионов и городов, организация производства на транспорте</v>
      </c>
      <c r="K489" s="54"/>
      <c r="L489" s="2">
        <v>2024</v>
      </c>
      <c r="M489" s="14">
        <f t="shared" ca="1" si="45"/>
        <v>1</v>
      </c>
      <c r="N489" s="2" t="str">
        <f>VLOOKUP(P489,[1]Кафедры!$A$2:$E$587,5,0)</f>
        <v>ИГДиТ</v>
      </c>
      <c r="O489" s="2" t="s">
        <v>183</v>
      </c>
      <c r="P489" s="14">
        <v>44</v>
      </c>
      <c r="Q489" s="2" t="str">
        <f>VLOOKUP(P489,[1]Кафедры!$A$2:$D$587,3,0)</f>
        <v>ЛиУТС</v>
      </c>
      <c r="R489" s="2" t="str">
        <f>VLOOKUP(P489,[1]Кафедры!$A$2:$D$587,4,0)</f>
        <v>Фридрихсон О.В.</v>
      </c>
      <c r="S489" s="6" t="s">
        <v>38</v>
      </c>
      <c r="T489" s="6"/>
      <c r="U489" s="2"/>
      <c r="V489" s="17">
        <v>45536</v>
      </c>
      <c r="W489" s="1" t="s">
        <v>40</v>
      </c>
      <c r="X489" s="17">
        <f t="shared" si="46"/>
        <v>46996</v>
      </c>
      <c r="Y489" s="2" t="str">
        <f>IFERROR(IF(B489="ФГОС ВО",VLOOKUP(E489,'[1]Науч.спец-ФГОС-кафедра'!$G$3:$H$52,2,0),VLOOKUP(F489,'[1]Науч.спец-ФГОС-кафедра'!$A$3:$H$52,8,0)),"")</f>
        <v>Технические</v>
      </c>
      <c r="Z489" s="18">
        <v>2</v>
      </c>
      <c r="AA489" s="15" t="str">
        <f>IF(B489="ФГОС 3++",VLOOKUP(F489,'[1]Справочник ФГОС ВО'!$C$2:$K$126,9,0),"")</f>
        <v/>
      </c>
      <c r="AB489" s="15"/>
      <c r="AC489" s="6" t="str">
        <f>IF(AND(G489="асп",B489="ФГОС ВО"),VLOOKUP(K489,'[1]Науч.спец-ФГОС-кафедра'!$F$2:$S$52,14,0),"")</f>
        <v/>
      </c>
      <c r="AD489" s="14">
        <f t="shared" si="47"/>
        <v>2028</v>
      </c>
      <c r="AE489" s="14"/>
      <c r="AF489" s="6"/>
    </row>
    <row r="490" spans="1:32" ht="30">
      <c r="A490" s="5" t="str">
        <f t="shared" si="42"/>
        <v>5.2.0</v>
      </c>
      <c r="B490" s="6" t="s">
        <v>569</v>
      </c>
      <c r="C490" s="7" t="str">
        <f t="shared" si="50"/>
        <v/>
      </c>
      <c r="D490" s="8" t="str">
        <f t="shared" si="51"/>
        <v/>
      </c>
      <c r="E490" s="9" t="str">
        <f>IFERROR(VLOOKUP(F490,'[1]ФГОС ВПО-ФГОС ВО'!$A$2:$C$111,3,0),IF(B490="ФГОС ВО",VLOOKUP([1]Группы!K490,'[1]Науч.спец-ФГОС-кафедра'!$F$3:$G$52,2,0),VLOOKUP(J490,'[1]Науч.спец-ФГОС-кафедра'!$B$3:$G$52,6,0)))</f>
        <v>08.00.05
08.00.12</v>
      </c>
      <c r="F490" s="61" t="s">
        <v>601</v>
      </c>
      <c r="G490" s="11" t="s">
        <v>90</v>
      </c>
      <c r="H490" s="11" t="s">
        <v>913</v>
      </c>
      <c r="I490" s="11" t="s">
        <v>913</v>
      </c>
      <c r="J490" s="13" t="str">
        <f>IF(B490="ФГТ",VLOOKUP(F490,'[1]Науч.спец-ФГОС-кафедра'!$A$1:$B$52,2,0),VLOOKUP(F490,'[1]ФГОС ВПО-ФГОС ВО'!$A$2:$B$129,2,0))</f>
        <v>Региональная и отраслевая экономика</v>
      </c>
      <c r="K490" s="54"/>
      <c r="L490" s="2">
        <v>2024</v>
      </c>
      <c r="M490" s="14">
        <f t="shared" ca="1" si="45"/>
        <v>1</v>
      </c>
      <c r="N490" s="2" t="str">
        <f>VLOOKUP(P490,[1]Кафедры!$A$2:$E$587,5,0)</f>
        <v>ИЭиУ</v>
      </c>
      <c r="O490" s="2" t="s">
        <v>289</v>
      </c>
      <c r="P490" s="14">
        <v>69</v>
      </c>
      <c r="Q490" s="2" t="str">
        <f>VLOOKUP(P490,[1]Кафедры!$A$2:$D$587,3,0)</f>
        <v>Экономики</v>
      </c>
      <c r="R490" s="2" t="str">
        <f>VLOOKUP(P490,[1]Кафедры!$A$2:$D$587,4,0)</f>
        <v>Васильева А.Г.</v>
      </c>
      <c r="S490" s="6" t="s">
        <v>38</v>
      </c>
      <c r="T490" s="6"/>
      <c r="U490" s="2"/>
      <c r="V490" s="17">
        <v>45536</v>
      </c>
      <c r="W490" s="1" t="s">
        <v>580</v>
      </c>
      <c r="X490" s="17">
        <f t="shared" si="46"/>
        <v>46630</v>
      </c>
      <c r="Y490" s="2" t="str">
        <f>IFERROR(IF(B490="ФГОС ВО",VLOOKUP(E490,'[1]Науч.спец-ФГОС-кафедра'!$G$3:$H$52,2,0),VLOOKUP(F490,'[1]Науч.спец-ФГОС-кафедра'!$A$3:$H$52,8,0)),"")</f>
        <v>Экономические</v>
      </c>
      <c r="Z490" s="18">
        <v>9</v>
      </c>
      <c r="AA490" s="15" t="str">
        <f>IF(B490="ФГОС 3++",VLOOKUP(F490,'[1]Справочник ФГОС ВО'!$C$2:$K$126,9,0),"")</f>
        <v/>
      </c>
      <c r="AB490" s="15"/>
      <c r="AC490" s="6" t="str">
        <f>IF(AND(G490="асп",B490="ФГОС ВО"),VLOOKUP(K490,'[1]Науч.спец-ФГОС-кафедра'!$F$2:$S$52,14,0),"")</f>
        <v/>
      </c>
      <c r="AD490" s="14">
        <f t="shared" si="47"/>
        <v>2027</v>
      </c>
      <c r="AE490" s="14"/>
      <c r="AF490" s="6"/>
    </row>
    <row r="491" spans="1:32" ht="30" customHeight="1">
      <c r="A491" s="5" t="str">
        <f t="shared" si="42"/>
        <v>5.6.0</v>
      </c>
      <c r="B491" s="6" t="s">
        <v>569</v>
      </c>
      <c r="C491" s="7" t="str">
        <f t="shared" si="50"/>
        <v/>
      </c>
      <c r="D491" s="8" t="str">
        <f t="shared" si="51"/>
        <v/>
      </c>
      <c r="E491" s="9" t="str">
        <f>IFERROR(VLOOKUP(F491,'[1]ФГОС ВПО-ФГОС ВО'!$A$2:$C$111,3,0),IF(B491="ФГОС ВО",VLOOKUP([1]Группы!K491,'[1]Науч.спец-ФГОС-кафедра'!$F$3:$G$52,2,0),VLOOKUP(J491,'[1]Науч.спец-ФГОС-кафедра'!$B$3:$G$52,6,0)))</f>
        <v>07.00.02</v>
      </c>
      <c r="F491" s="61" t="s">
        <v>603</v>
      </c>
      <c r="G491" s="11" t="s">
        <v>90</v>
      </c>
      <c r="H491" s="12" t="s">
        <v>914</v>
      </c>
      <c r="I491" s="12" t="s">
        <v>914</v>
      </c>
      <c r="J491" s="13" t="str">
        <f>IF(B491="ФГТ",VLOOKUP(F491,'[1]Науч.спец-ФГОС-кафедра'!$A$1:$B$52,2,0),VLOOKUP(F491,'[1]ФГОС ВПО-ФГОС ВО'!$A$2:$B$129,2,0))</f>
        <v>Отечественная история</v>
      </c>
      <c r="K491" s="13"/>
      <c r="L491" s="2">
        <v>2024</v>
      </c>
      <c r="M491" s="14">
        <f t="shared" ca="1" si="45"/>
        <v>1</v>
      </c>
      <c r="N491" s="2" t="str">
        <f>VLOOKUP(P491,[1]Кафедры!$A$2:$E$587,5,0)</f>
        <v>ИГО</v>
      </c>
      <c r="O491" s="2" t="s">
        <v>282</v>
      </c>
      <c r="P491" s="2">
        <v>22</v>
      </c>
      <c r="Q491" s="2" t="str">
        <f>VLOOKUP(P491,[1]Кафедры!$A$2:$D$587,3,0)</f>
        <v>ВИ</v>
      </c>
      <c r="R491" s="2" t="str">
        <f>VLOOKUP(P491,[1]Кафедры!$A$2:$D$587,4,0)</f>
        <v>Иванов А.Г.</v>
      </c>
      <c r="S491" s="15" t="s">
        <v>38</v>
      </c>
      <c r="T491" s="2"/>
      <c r="U491" s="2"/>
      <c r="V491" s="17">
        <v>45536</v>
      </c>
      <c r="W491" s="1" t="s">
        <v>580</v>
      </c>
      <c r="X491" s="17">
        <f t="shared" si="46"/>
        <v>46630</v>
      </c>
      <c r="Y491" s="2" t="str">
        <f>IFERROR(IF(B491="ФГОС ВО",VLOOKUP(E491,'[1]Науч.спец-ФГОС-кафедра'!$G$3:$H$52,2,0),VLOOKUP(F491,'[1]Науч.спец-ФГОС-кафедра'!$A$3:$H$52,8,0)),"")</f>
        <v>Исторические</v>
      </c>
      <c r="Z491" s="18">
        <v>2</v>
      </c>
      <c r="AA491" s="15" t="str">
        <f>IF(B491="ФГОС 3++",VLOOKUP(F491,'[1]Справочник ФГОС ВО'!$C$2:$K$126,9,0),"")</f>
        <v/>
      </c>
      <c r="AB491" s="15"/>
      <c r="AC491" s="6" t="str">
        <f>IF(AND(G491="асп",B491="ФГОС ВО"),VLOOKUP(K491,'[1]Науч.спец-ФГОС-кафедра'!$F$2:$S$52,14,0),"")</f>
        <v/>
      </c>
      <c r="AD491" s="14">
        <f t="shared" si="47"/>
        <v>2027</v>
      </c>
      <c r="AE491" s="14"/>
      <c r="AF491" s="6"/>
    </row>
    <row r="492" spans="1:32" ht="30">
      <c r="A492" s="5" t="str">
        <f t="shared" si="42"/>
        <v>5.7.0</v>
      </c>
      <c r="B492" s="6" t="s">
        <v>569</v>
      </c>
      <c r="C492" s="7" t="str">
        <f t="shared" si="50"/>
        <v/>
      </c>
      <c r="D492" s="8" t="str">
        <f t="shared" si="51"/>
        <v/>
      </c>
      <c r="E492" s="9" t="str">
        <f>IFERROR(VLOOKUP(F492,'[1]ФГОС ВПО-ФГОС ВО'!$A$2:$C$111,3,0),IF(B492="ФГОС ВО",VLOOKUP([1]Группы!K492,'[1]Науч.спец-ФГОС-кафедра'!$F$3:$G$52,2,0),VLOOKUP(J492,'[1]Науч.спец-ФГОС-кафедра'!$B$3:$G$52,6,0)))</f>
        <v>09.00.01</v>
      </c>
      <c r="F492" s="60" t="s">
        <v>639</v>
      </c>
      <c r="G492" s="11" t="s">
        <v>90</v>
      </c>
      <c r="H492" s="12" t="s">
        <v>915</v>
      </c>
      <c r="I492" s="12" t="s">
        <v>915</v>
      </c>
      <c r="J492" s="13" t="str">
        <f>IF(B492="ФГТ",VLOOKUP(F492,'[1]Науч.спец-ФГОС-кафедра'!$A$1:$B$52,2,0),VLOOKUP(F492,'[1]ФГОС ВПО-ФГОС ВО'!$A$2:$B$129,2,0))</f>
        <v>Онтология и теория познания</v>
      </c>
      <c r="K492" s="13"/>
      <c r="L492" s="2">
        <v>2024</v>
      </c>
      <c r="M492" s="14">
        <f t="shared" ca="1" si="45"/>
        <v>1</v>
      </c>
      <c r="N492" s="2" t="str">
        <f>VLOOKUP(P492,[1]Кафедры!$A$2:$E$587,5,0)</f>
        <v>ИЭиУ</v>
      </c>
      <c r="O492" s="2" t="s">
        <v>289</v>
      </c>
      <c r="P492" s="2">
        <v>65</v>
      </c>
      <c r="Q492" s="2" t="str">
        <f>VLOOKUP(P492,[1]Кафедры!$A$2:$D$587,3,0)</f>
        <v>Философии</v>
      </c>
      <c r="R492" s="2" t="str">
        <f>VLOOKUP(P492,[1]Кафедры!$A$2:$D$587,4,0)</f>
        <v>Жилина В.А.</v>
      </c>
      <c r="S492" s="15" t="s">
        <v>38</v>
      </c>
      <c r="T492" s="2"/>
      <c r="U492" s="2"/>
      <c r="V492" s="17">
        <v>45536</v>
      </c>
      <c r="W492" s="2" t="s">
        <v>580</v>
      </c>
      <c r="X492" s="17">
        <f t="shared" si="46"/>
        <v>46630</v>
      </c>
      <c r="Y492" s="2" t="str">
        <f>IFERROR(IF(B492="ФГОС ВО",VLOOKUP(E492,'[1]Науч.спец-ФГОС-кафедра'!$G$3:$H$52,2,0),VLOOKUP(F492,'[1]Науч.спец-ФГОС-кафедра'!$A$3:$H$52,8,0)),"")</f>
        <v>Философские</v>
      </c>
      <c r="Z492" s="18">
        <v>1</v>
      </c>
      <c r="AA492" s="15" t="str">
        <f>IF(B492="ФГОС 3++",VLOOKUP(F492,'[1]Справочник ФГОС ВО'!$C$2:$K$126,9,0),"")</f>
        <v/>
      </c>
      <c r="AB492" s="15"/>
      <c r="AC492" s="6" t="str">
        <f>IF(AND(G492="асп",B492="ФГОС ВО"),VLOOKUP(K492,'[1]Науч.спец-ФГОС-кафедра'!$F$2:$S$52,14,0),"")</f>
        <v/>
      </c>
      <c r="AD492" s="14">
        <f t="shared" si="47"/>
        <v>2027</v>
      </c>
      <c r="AE492" s="14"/>
      <c r="AF492" s="6"/>
    </row>
    <row r="493" spans="1:32" ht="30">
      <c r="A493" s="5" t="str">
        <f t="shared" si="42"/>
        <v>5.8.0</v>
      </c>
      <c r="B493" s="6" t="s">
        <v>569</v>
      </c>
      <c r="C493" s="7" t="str">
        <f t="shared" si="50"/>
        <v/>
      </c>
      <c r="D493" s="8" t="str">
        <f t="shared" si="51"/>
        <v/>
      </c>
      <c r="E493" s="9" t="str">
        <f>IFERROR(VLOOKUP(F493,'[1]ФГОС ВПО-ФГОС ВО'!$A$2:$C$111,3,0),IF(B493="ФГОС ВО",VLOOKUP([1]Группы!K493,'[1]Науч.спец-ФГОС-кафедра'!$F$3:$G$52,2,0),VLOOKUP(J493,'[1]Науч.спец-ФГОС-кафедра'!$B$3:$G$52,6,0)))</f>
        <v>13.00.08</v>
      </c>
      <c r="F493" s="61" t="s">
        <v>605</v>
      </c>
      <c r="G493" s="11" t="s">
        <v>90</v>
      </c>
      <c r="H493" s="12" t="s">
        <v>916</v>
      </c>
      <c r="I493" s="12" t="s">
        <v>916</v>
      </c>
      <c r="J493" s="13" t="str">
        <f>IF(B493="ФГТ",VLOOKUP(F493,'[1]Науч.спец-ФГОС-кафедра'!$A$1:$B$52,2,0),VLOOKUP(F493,'[1]ФГОС ВПО-ФГОС ВО'!$A$2:$B$129,2,0))</f>
        <v>Методология и технология профессионального образования</v>
      </c>
      <c r="K493" s="13"/>
      <c r="L493" s="2">
        <v>2024</v>
      </c>
      <c r="M493" s="14">
        <f t="shared" ca="1" si="45"/>
        <v>1</v>
      </c>
      <c r="N493" s="2" t="str">
        <f>VLOOKUP(P493,[1]Кафедры!$A$2:$E$587,5,0)</f>
        <v>ИГО</v>
      </c>
      <c r="O493" s="2" t="s">
        <v>282</v>
      </c>
      <c r="P493" s="2">
        <v>35</v>
      </c>
      <c r="Q493" s="2" t="str">
        <f>VLOOKUP(P493,[1]Кафедры!$A$2:$D$587,3,0)</f>
        <v>ПОиД</v>
      </c>
      <c r="R493" s="2" t="str">
        <f>VLOOKUP(P493,[1]Кафедры!$A$2:$D$587,4,0)</f>
        <v>Великанова С.С.</v>
      </c>
      <c r="S493" s="15" t="s">
        <v>38</v>
      </c>
      <c r="T493" s="2"/>
      <c r="U493" s="2"/>
      <c r="V493" s="17">
        <v>45536</v>
      </c>
      <c r="W493" s="1" t="s">
        <v>580</v>
      </c>
      <c r="X493" s="17">
        <f t="shared" si="46"/>
        <v>46630</v>
      </c>
      <c r="Y493" s="2" t="str">
        <f>IFERROR(IF(B493="ФГОС ВО",VLOOKUP(E493,'[1]Науч.спец-ФГОС-кафедра'!$G$3:$H$52,2,0),VLOOKUP(F493,'[1]Науч.спец-ФГОС-кафедра'!$A$3:$H$52,8,0)),"")</f>
        <v>Педагогические</v>
      </c>
      <c r="Z493" s="18">
        <v>2</v>
      </c>
      <c r="AA493" s="15" t="str">
        <f>IF(B493="ФГОС 3++",VLOOKUP(F493,'[1]Справочник ФГОС ВО'!$C$2:$K$126,9,0),"")</f>
        <v/>
      </c>
      <c r="AB493" s="15"/>
      <c r="AC493" s="6" t="str">
        <f>IF(AND(G493="асп",B493="ФГОС ВО"),VLOOKUP(K493,'[1]Науч.спец-ФГОС-кафедра'!$F$2:$S$52,14,0),"")</f>
        <v/>
      </c>
      <c r="AD493" s="14">
        <f t="shared" si="47"/>
        <v>2027</v>
      </c>
      <c r="AE493" s="14"/>
      <c r="AF493" s="6"/>
    </row>
    <row r="494" spans="1:32" s="80" customFormat="1" ht="45">
      <c r="A494" s="5" t="str">
        <f t="shared" si="42"/>
        <v>5.9.0</v>
      </c>
      <c r="B494" s="25" t="s">
        <v>569</v>
      </c>
      <c r="C494" s="7" t="str">
        <f t="shared" si="50"/>
        <v/>
      </c>
      <c r="D494" s="8" t="str">
        <f t="shared" si="51"/>
        <v/>
      </c>
      <c r="E494" s="9" t="str">
        <f>IFERROR(VLOOKUP(F494,'[1]ФГОС ВПО-ФГОС ВО'!$A$2:$C$111,3,0),IF(B494="ФГОС ВО",VLOOKUP([1]Группы!K494,'[1]Науч.спец-ФГОС-кафедра'!$F$3:$G$52,2,0),VLOOKUP(J494,'[1]Науч.спец-ФГОС-кафедра'!$B$3:$G$52,6,0)))</f>
        <v>10.02.19
10.02.21
10.02.20</v>
      </c>
      <c r="F494" s="61" t="s">
        <v>917</v>
      </c>
      <c r="G494" s="27" t="s">
        <v>90</v>
      </c>
      <c r="H494" s="56" t="s">
        <v>918</v>
      </c>
      <c r="I494" s="56" t="s">
        <v>918</v>
      </c>
      <c r="J494" s="13" t="str">
        <f>IF(B494="ФГТ",VLOOKUP(F494,'[1]Науч.спец-ФГОС-кафедра'!$A$1:$B$52,2,0),VLOOKUP(F494,'[1]ФГОС ВПО-ФГОС ВО'!$A$2:$B$129,2,0))</f>
        <v>Теоретическая, прикладная и сравнительно-сопоставительная лингвистика</v>
      </c>
      <c r="K494" s="79"/>
      <c r="L494" s="2">
        <v>2024</v>
      </c>
      <c r="M494" s="14">
        <f t="shared" ca="1" si="45"/>
        <v>1</v>
      </c>
      <c r="N494" s="2" t="str">
        <f>VLOOKUP(P494,[1]Кафедры!$A$2:$E$587,5,0)</f>
        <v>ИГО</v>
      </c>
      <c r="O494" s="2" t="s">
        <v>282</v>
      </c>
      <c r="P494" s="46">
        <v>48</v>
      </c>
      <c r="Q494" s="2" t="str">
        <f>VLOOKUP(P494,[1]Кафедры!$A$2:$D$587,3,0)</f>
        <v>ЛиП</v>
      </c>
      <c r="R494" s="2" t="str">
        <f>VLOOKUP(P494,[1]Кафедры!$A$2:$D$587,4,0)</f>
        <v>Акашева Т.В.</v>
      </c>
      <c r="S494" s="15" t="s">
        <v>38</v>
      </c>
      <c r="T494" s="46"/>
      <c r="U494" s="2"/>
      <c r="V494" s="17">
        <v>45536</v>
      </c>
      <c r="W494" s="2" t="s">
        <v>580</v>
      </c>
      <c r="X494" s="17">
        <f t="shared" si="46"/>
        <v>46630</v>
      </c>
      <c r="Y494" s="2" t="str">
        <f>IFERROR(IF(B494="ФГОС ВО",VLOOKUP(E494,'[1]Науч.спец-ФГОС-кафедра'!$G$3:$H$52,2,0),VLOOKUP(F494,'[1]Науч.спец-ФГОС-кафедра'!$A$3:$H$52,8,0)),"")</f>
        <v>Филологические</v>
      </c>
      <c r="Z494" s="18">
        <v>1</v>
      </c>
      <c r="AA494" s="15" t="str">
        <f>IF(B494="ФГОС 3++",VLOOKUP(F494,'[1]Справочник ФГОС ВО'!$C$2:$K$126,9,0),"")</f>
        <v/>
      </c>
      <c r="AB494" s="15"/>
      <c r="AC494" s="6" t="str">
        <f>IF(AND(G494="асп",B494="ФГОС ВО"),VLOOKUP(K494,'[1]Науч.спец-ФГОС-кафедра'!$F$2:$S$52,14,0),"")</f>
        <v/>
      </c>
      <c r="AD494" s="14">
        <f t="shared" si="47"/>
        <v>2027</v>
      </c>
      <c r="AE494" s="47"/>
      <c r="AF494" s="48"/>
    </row>
    <row r="495" spans="1:32" ht="26.45" customHeight="1">
      <c r="A495" s="5" t="str">
        <f t="shared" si="42"/>
        <v>10.00.00</v>
      </c>
      <c r="B495" s="6" t="s">
        <v>32</v>
      </c>
      <c r="C495" s="7" t="str">
        <f t="shared" si="50"/>
        <v/>
      </c>
      <c r="D495" s="8" t="str">
        <f t="shared" si="51"/>
        <v/>
      </c>
      <c r="E495" s="9" t="str">
        <f>IFERROR(VLOOKUP(F495,'[1]ФГОС ВПО-ФГОС ВО'!$A$2:$C$111,3,0),IF(B495="ФГОС ВО",VLOOKUP([1]Группы!#REF!,'[1]Науч.спец-ФГОС-кафедра'!$F$3:$G$52,2,0),VLOOKUP(J495,'[1]Науч.спец-ФГОС-кафедра'!$B$3:$G$52,6,0)))</f>
        <v>090303</v>
      </c>
      <c r="F495" s="10" t="s">
        <v>93</v>
      </c>
      <c r="G495" s="11" t="s">
        <v>64</v>
      </c>
      <c r="H495" s="23" t="s">
        <v>919</v>
      </c>
      <c r="I495" s="12" t="s">
        <v>920</v>
      </c>
      <c r="J495" s="13" t="str">
        <f>IF(B495="ФГТ",VLOOKUP(F495,'[1]Науч.спец-ФГОС-кафедра'!$A$1:$B$52,2,0),VLOOKUP(F495,'[1]ФГОС ВПО-ФГОС ВО'!$A$2:$B$129,2,0))</f>
        <v>Информационная безопасность автоматизированных систем</v>
      </c>
      <c r="K495" s="13" t="s">
        <v>98</v>
      </c>
      <c r="L495" s="2">
        <v>2024</v>
      </c>
      <c r="M495" s="14">
        <f t="shared" ca="1" si="45"/>
        <v>1</v>
      </c>
      <c r="N495" s="2" t="str">
        <f>VLOOKUP(P495,[1]Кафедры!$A$2:$E$587,5,0)</f>
        <v>ИЭиАС</v>
      </c>
      <c r="O495" s="2" t="s">
        <v>77</v>
      </c>
      <c r="P495" s="2">
        <v>20</v>
      </c>
      <c r="Q495" s="2" t="str">
        <f>VLOOKUP(P495,[1]Кафедры!$A$2:$D$587,3,0)</f>
        <v>ИиИБ</v>
      </c>
      <c r="R495" s="2" t="str">
        <f>VLOOKUP(P495,[1]Кафедры!$A$2:$D$587,4,0)</f>
        <v>Баранкова И.И.</v>
      </c>
      <c r="S495" s="15" t="s">
        <v>38</v>
      </c>
      <c r="T495" s="2"/>
      <c r="U495" s="16" t="s">
        <v>921</v>
      </c>
      <c r="V495" s="17">
        <v>45536</v>
      </c>
      <c r="W495" s="2" t="s">
        <v>99</v>
      </c>
      <c r="X495" s="17">
        <f t="shared" si="46"/>
        <v>47542</v>
      </c>
      <c r="Y495" s="2" t="str">
        <f>IFERROR(IF(B495="ФГОС ВО",VLOOKUP(E495,'[1]Науч.спец-ФГОС-кафедра'!$G$3:$H$52,2,0),VLOOKUP(F495,'[1]Науч.спец-ФГОС-кафедра'!$A$3:$H$52,8,0)),"")</f>
        <v/>
      </c>
      <c r="Z495" s="18">
        <v>52</v>
      </c>
      <c r="AA495" s="15" t="str">
        <f>IF(B495="ФГОС 3++",VLOOKUP(F495,'[1]Справочник ФГОС ВО'!$C$2:$K$126,9,0),"")</f>
        <v xml:space="preserve"> </v>
      </c>
      <c r="AB495" s="20" t="s">
        <v>74</v>
      </c>
      <c r="AC495" s="6" t="str">
        <f>IF(AND(G495="асп",B495="ФГОС ВО"),VLOOKUP(K495,'[1]Науч.спец-ФГОС-кафедра'!$F$2:$S$52,14,0),"")</f>
        <v/>
      </c>
      <c r="AD495" s="14">
        <f t="shared" si="47"/>
        <v>2030</v>
      </c>
      <c r="AE495" s="14" t="s">
        <v>78</v>
      </c>
      <c r="AF495" s="14" t="s">
        <v>78</v>
      </c>
    </row>
    <row r="496" spans="1:32">
      <c r="A496" s="5" t="str">
        <f t="shared" si="42"/>
        <v>21.00.00</v>
      </c>
      <c r="B496" s="6" t="s">
        <v>32</v>
      </c>
      <c r="C496" s="7" t="str">
        <f t="shared" si="50"/>
        <v/>
      </c>
      <c r="D496" s="8" t="str">
        <f t="shared" si="51"/>
        <v/>
      </c>
      <c r="E496" s="9">
        <f>IFERROR(VLOOKUP(F496,'[1]ФГОС ВПО-ФГОС ВО'!$A$2:$C$111,3,0),IF(B496="ФГОС ВО",VLOOKUP([1]Группы!#REF!,'[1]Науч.спец-ФГОС-кафедра'!$F$3:$G$52,2,0),VLOOKUP(J496,'[1]Науч.спец-ФГОС-кафедра'!$B$3:$G$52,6,0)))</f>
        <v>130400</v>
      </c>
      <c r="F496" s="6" t="s">
        <v>171</v>
      </c>
      <c r="G496" s="6" t="s">
        <v>64</v>
      </c>
      <c r="H496" s="11" t="s">
        <v>922</v>
      </c>
      <c r="I496" s="11" t="s">
        <v>922</v>
      </c>
      <c r="J496" s="13" t="str">
        <f>IF(B496="ФГТ",VLOOKUP(F496,'[1]Науч.спец-ФГОС-кафедра'!$A$1:$B$52,2,0),VLOOKUP(F496,'[1]ФГОС ВПО-ФГОС ВО'!$A$2:$B$129,2,0))</f>
        <v>Горное дело</v>
      </c>
      <c r="K496" s="53" t="s">
        <v>176</v>
      </c>
      <c r="L496" s="2">
        <v>2024</v>
      </c>
      <c r="M496" s="14">
        <f t="shared" ca="1" si="45"/>
        <v>1</v>
      </c>
      <c r="N496" s="2" t="str">
        <f>VLOOKUP(P496,[1]Кафедры!$A$2:$E$587,5,0)</f>
        <v>ИГДиТ</v>
      </c>
      <c r="O496" s="2" t="s">
        <v>55</v>
      </c>
      <c r="P496" s="14">
        <v>26</v>
      </c>
      <c r="Q496" s="2" t="str">
        <f>VLOOKUP(P496,[1]Кафедры!$A$2:$D$587,3,0)</f>
        <v>ГМДиОПИ</v>
      </c>
      <c r="R496" s="2" t="str">
        <f>VLOOKUP(P496,[1]Кафедры!$A$2:$D$587,4,0)</f>
        <v>Гришин И.А.</v>
      </c>
      <c r="S496" s="6" t="s">
        <v>73</v>
      </c>
      <c r="T496" s="6"/>
      <c r="U496" s="2"/>
      <c r="V496" s="17">
        <v>45566</v>
      </c>
      <c r="W496" s="2" t="s">
        <v>174</v>
      </c>
      <c r="X496" s="17">
        <f t="shared" si="46"/>
        <v>47907</v>
      </c>
      <c r="Y496" s="2" t="str">
        <f>IFERROR(IF(B496="ФГОС ВО",VLOOKUP(E496,'[1]Науч.спец-ФГОС-кафедра'!$G$3:$H$52,2,0),VLOOKUP(F496,'[1]Науч.спец-ФГОС-кафедра'!$A$3:$H$52,8,0)),"")</f>
        <v/>
      </c>
      <c r="Z496" s="18">
        <v>39</v>
      </c>
      <c r="AA496" s="15" t="str">
        <f>IF(B496="ФГОС 3++",VLOOKUP(F496,'[1]Справочник ФГОС ВО'!$C$2:$K$126,9,0),"")</f>
        <v>Добавлена</v>
      </c>
      <c r="AB496" s="20"/>
      <c r="AC496" s="6" t="str">
        <f>IF(AND(G496="асп",B496="ФГОС ВО"),VLOOKUP(K496,'[1]Науч.спец-ФГОС-кафедра'!$F$2:$S$52,14,0),"")</f>
        <v/>
      </c>
      <c r="AD496" s="14">
        <f t="shared" si="47"/>
        <v>2031</v>
      </c>
      <c r="AE496" s="14" t="s">
        <v>78</v>
      </c>
      <c r="AF496" s="6"/>
    </row>
    <row r="497" spans="1:32">
      <c r="A497" s="5" t="str">
        <f t="shared" si="42"/>
        <v>21.00.00</v>
      </c>
      <c r="B497" s="6" t="s">
        <v>32</v>
      </c>
      <c r="C497" s="7" t="str">
        <f t="shared" si="50"/>
        <v/>
      </c>
      <c r="D497" s="8" t="str">
        <f t="shared" si="51"/>
        <v/>
      </c>
      <c r="E497" s="9">
        <f>IFERROR(VLOOKUP(F497,'[1]ФГОС ВПО-ФГОС ВО'!$A$2:$C$111,3,0),IF(B497="ФГОС ВО",VLOOKUP([1]Группы!#REF!,'[1]Науч.спец-ФГОС-кафедра'!$F$3:$G$52,2,0),VLOOKUP(J497,'[1]Науч.спец-ФГОС-кафедра'!$B$3:$G$52,6,0)))</f>
        <v>130400</v>
      </c>
      <c r="F497" s="6" t="s">
        <v>171</v>
      </c>
      <c r="G497" s="6" t="s">
        <v>64</v>
      </c>
      <c r="H497" s="11" t="s">
        <v>923</v>
      </c>
      <c r="I497" s="11" t="s">
        <v>923</v>
      </c>
      <c r="J497" s="13" t="str">
        <f>IF(B497="ФГТ",VLOOKUP(F497,'[1]Науч.спец-ФГОС-кафедра'!$A$1:$B$52,2,0),VLOOKUP(F497,'[1]ФГОС ВПО-ФГОС ВО'!$A$2:$B$129,2,0))</f>
        <v>Горное дело</v>
      </c>
      <c r="K497" s="53" t="s">
        <v>176</v>
      </c>
      <c r="L497" s="2">
        <v>2024</v>
      </c>
      <c r="M497" s="14">
        <f t="shared" ca="1" si="45"/>
        <v>1</v>
      </c>
      <c r="N497" s="2" t="str">
        <f>VLOOKUP(P497,[1]Кафедры!$A$2:$E$587,5,0)</f>
        <v>ИГДиТ</v>
      </c>
      <c r="O497" s="2" t="s">
        <v>183</v>
      </c>
      <c r="P497" s="14">
        <v>26</v>
      </c>
      <c r="Q497" s="2" t="str">
        <f>VLOOKUP(P497,[1]Кафедры!$A$2:$D$587,3,0)</f>
        <v>ГМДиОПИ</v>
      </c>
      <c r="R497" s="2" t="str">
        <f>VLOOKUP(P497,[1]Кафедры!$A$2:$D$587,4,0)</f>
        <v>Гришин И.А.</v>
      </c>
      <c r="S497" s="6" t="s">
        <v>38</v>
      </c>
      <c r="T497" s="6"/>
      <c r="U497" s="15" t="s">
        <v>924</v>
      </c>
      <c r="V497" s="17">
        <v>45536</v>
      </c>
      <c r="W497" s="2" t="s">
        <v>99</v>
      </c>
      <c r="X497" s="17">
        <f t="shared" si="46"/>
        <v>47542</v>
      </c>
      <c r="Y497" s="2" t="str">
        <f>IFERROR(IF(B497="ФГОС ВО",VLOOKUP(E497,'[1]Науч.спец-ФГОС-кафедра'!$G$3:$H$52,2,0),VLOOKUP(F497,'[1]Науч.спец-ФГОС-кафедра'!$A$3:$H$52,8,0)),"")</f>
        <v/>
      </c>
      <c r="Z497" s="18">
        <v>26</v>
      </c>
      <c r="AA497" s="15" t="str">
        <f>IF(B497="ФГОС 3++",VLOOKUP(F497,'[1]Справочник ФГОС ВО'!$C$2:$K$126,9,0),"")</f>
        <v>Добавлена</v>
      </c>
      <c r="AB497" s="20"/>
      <c r="AC497" s="6" t="str">
        <f>IF(AND(G497="асп",B497="ФГОС ВО"),VLOOKUP(K497,'[1]Науч.спец-ФГОС-кафедра'!$F$2:$S$52,14,0),"")</f>
        <v/>
      </c>
      <c r="AD497" s="14">
        <f t="shared" si="47"/>
        <v>2030</v>
      </c>
      <c r="AE497" s="14" t="s">
        <v>78</v>
      </c>
      <c r="AF497" s="6"/>
    </row>
    <row r="498" spans="1:32">
      <c r="A498" s="5" t="str">
        <f t="shared" si="42"/>
        <v>21.00.00</v>
      </c>
      <c r="B498" s="6" t="s">
        <v>32</v>
      </c>
      <c r="C498" s="7" t="str">
        <f t="shared" si="50"/>
        <v/>
      </c>
      <c r="D498" s="8" t="str">
        <f t="shared" si="51"/>
        <v/>
      </c>
      <c r="E498" s="9">
        <f>IFERROR(VLOOKUP(F498,'[1]ФГОС ВПО-ФГОС ВО'!$A$2:$C$111,3,0),IF(B498="ФГОС ВО",VLOOKUP([1]Группы!#REF!,'[1]Науч.спец-ФГОС-кафедра'!$F$3:$G$52,2,0),VLOOKUP(J498,'[1]Науч.спец-ФГОС-кафедра'!$B$3:$G$52,6,0)))</f>
        <v>130400</v>
      </c>
      <c r="F498" s="6" t="s">
        <v>171</v>
      </c>
      <c r="G498" s="6" t="s">
        <v>64</v>
      </c>
      <c r="H498" s="11" t="s">
        <v>925</v>
      </c>
      <c r="I498" s="11" t="s">
        <v>925</v>
      </c>
      <c r="J498" s="13" t="str">
        <f>IF(B498="ФГТ",VLOOKUP(F498,'[1]Науч.спец-ФГОС-кафедра'!$A$1:$B$52,2,0),VLOOKUP(F498,'[1]ФГОС ВПО-ФГОС ВО'!$A$2:$B$129,2,0))</f>
        <v>Горное дело</v>
      </c>
      <c r="K498" s="53" t="s">
        <v>178</v>
      </c>
      <c r="L498" s="2">
        <v>2024</v>
      </c>
      <c r="M498" s="14">
        <f t="shared" ca="1" si="45"/>
        <v>1</v>
      </c>
      <c r="N498" s="2" t="str">
        <f>VLOOKUP(P498,[1]Кафедры!$A$2:$E$587,5,0)</f>
        <v>ИГДиТ</v>
      </c>
      <c r="O498" s="2" t="s">
        <v>55</v>
      </c>
      <c r="P498" s="14">
        <v>26</v>
      </c>
      <c r="Q498" s="2" t="str">
        <f>VLOOKUP(P498,[1]Кафедры!$A$2:$D$587,3,0)</f>
        <v>ГМДиОПИ</v>
      </c>
      <c r="R498" s="2" t="str">
        <f>VLOOKUP(P498,[1]Кафедры!$A$2:$D$587,4,0)</f>
        <v>Гришин И.А.</v>
      </c>
      <c r="S498" s="6" t="s">
        <v>73</v>
      </c>
      <c r="T498" s="6"/>
      <c r="U498" s="2"/>
      <c r="V498" s="17">
        <v>45566</v>
      </c>
      <c r="W498" s="2" t="s">
        <v>174</v>
      </c>
      <c r="X498" s="17">
        <f t="shared" si="46"/>
        <v>47907</v>
      </c>
      <c r="Y498" s="2" t="str">
        <f>IFERROR(IF(B498="ФГОС ВО",VLOOKUP(E498,'[1]Науч.спец-ФГОС-кафедра'!$G$3:$H$52,2,0),VLOOKUP(F498,'[1]Науч.спец-ФГОС-кафедра'!$A$3:$H$52,8,0)),"")</f>
        <v/>
      </c>
      <c r="Z498" s="18">
        <v>33</v>
      </c>
      <c r="AA498" s="15" t="str">
        <f>IF(B498="ФГОС 3++",VLOOKUP(F498,'[1]Справочник ФГОС ВО'!$C$2:$K$126,9,0),"")</f>
        <v>Добавлена</v>
      </c>
      <c r="AB498" s="20"/>
      <c r="AC498" s="6" t="str">
        <f>IF(AND(G498="асп",B498="ФГОС ВО"),VLOOKUP(K498,'[1]Науч.спец-ФГОС-кафедра'!$F$2:$S$52,14,0),"")</f>
        <v/>
      </c>
      <c r="AD498" s="14">
        <f t="shared" si="47"/>
        <v>2031</v>
      </c>
      <c r="AE498" s="14" t="s">
        <v>78</v>
      </c>
      <c r="AF498" s="6"/>
    </row>
    <row r="499" spans="1:32">
      <c r="A499" s="5" t="str">
        <f t="shared" si="42"/>
        <v>21.00.00</v>
      </c>
      <c r="B499" s="6" t="s">
        <v>32</v>
      </c>
      <c r="C499" s="7" t="str">
        <f t="shared" si="50"/>
        <v/>
      </c>
      <c r="D499" s="8" t="str">
        <f t="shared" si="51"/>
        <v/>
      </c>
      <c r="E499" s="9">
        <f>IFERROR(VLOOKUP(F499,'[1]ФГОС ВПО-ФГОС ВО'!$A$2:$C$111,3,0),IF(B499="ФГОС ВО",VLOOKUP([1]Группы!#REF!,'[1]Науч.спец-ФГОС-кафедра'!$F$3:$G$52,2,0),VLOOKUP(J499,'[1]Науч.спец-ФГОС-кафедра'!$B$3:$G$52,6,0)))</f>
        <v>130400</v>
      </c>
      <c r="F499" s="6" t="s">
        <v>171</v>
      </c>
      <c r="G499" s="6" t="s">
        <v>64</v>
      </c>
      <c r="H499" s="11" t="s">
        <v>926</v>
      </c>
      <c r="I499" s="11" t="s">
        <v>926</v>
      </c>
      <c r="J499" s="13" t="str">
        <f>IF(B499="ФГТ",VLOOKUP(F499,'[1]Науч.спец-ФГОС-кафедра'!$A$1:$B$52,2,0),VLOOKUP(F499,'[1]ФГОС ВПО-ФГОС ВО'!$A$2:$B$129,2,0))</f>
        <v>Горное дело</v>
      </c>
      <c r="K499" s="53" t="s">
        <v>178</v>
      </c>
      <c r="L499" s="2">
        <v>2024</v>
      </c>
      <c r="M499" s="14">
        <f t="shared" ca="1" si="45"/>
        <v>1</v>
      </c>
      <c r="N499" s="2" t="str">
        <f>VLOOKUP(P499,[1]Кафедры!$A$2:$E$587,5,0)</f>
        <v>ИГДиТ</v>
      </c>
      <c r="O499" s="2" t="s">
        <v>183</v>
      </c>
      <c r="P499" s="14">
        <v>26</v>
      </c>
      <c r="Q499" s="2" t="str">
        <f>VLOOKUP(P499,[1]Кафедры!$A$2:$D$587,3,0)</f>
        <v>ГМДиОПИ</v>
      </c>
      <c r="R499" s="2" t="str">
        <f>VLOOKUP(P499,[1]Кафедры!$A$2:$D$587,4,0)</f>
        <v>Гришин И.А.</v>
      </c>
      <c r="S499" s="6" t="s">
        <v>38</v>
      </c>
      <c r="T499" s="6"/>
      <c r="U499" s="15" t="s">
        <v>924</v>
      </c>
      <c r="V499" s="17">
        <v>45536</v>
      </c>
      <c r="W499" s="2" t="s">
        <v>99</v>
      </c>
      <c r="X499" s="17">
        <f t="shared" si="46"/>
        <v>47542</v>
      </c>
      <c r="Y499" s="2" t="str">
        <f>IFERROR(IF(B499="ФГОС ВО",VLOOKUP(E499,'[1]Науч.спец-ФГОС-кафедра'!$G$3:$H$52,2,0),VLOOKUP(F499,'[1]Науч.спец-ФГОС-кафедра'!$A$3:$H$52,8,0)),"")</f>
        <v/>
      </c>
      <c r="Z499" s="18">
        <v>23</v>
      </c>
      <c r="AA499" s="15" t="str">
        <f>IF(B499="ФГОС 3++",VLOOKUP(F499,'[1]Справочник ФГОС ВО'!$C$2:$K$126,9,0),"")</f>
        <v>Добавлена</v>
      </c>
      <c r="AB499" s="20"/>
      <c r="AC499" s="6" t="str">
        <f>IF(AND(G499="асп",B499="ФГОС ВО"),VLOOKUP(K499,'[1]Науч.спец-ФГОС-кафедра'!$F$2:$S$52,14,0),"")</f>
        <v/>
      </c>
      <c r="AD499" s="14">
        <f t="shared" si="47"/>
        <v>2030</v>
      </c>
      <c r="AE499" s="14" t="s">
        <v>78</v>
      </c>
      <c r="AF499" s="6"/>
    </row>
    <row r="500" spans="1:32" ht="25.5" customHeight="1">
      <c r="A500" s="5" t="str">
        <f t="shared" si="42"/>
        <v>21.00.00</v>
      </c>
      <c r="B500" s="6" t="s">
        <v>32</v>
      </c>
      <c r="C500" s="7" t="str">
        <f t="shared" si="50"/>
        <v/>
      </c>
      <c r="D500" s="8" t="str">
        <f t="shared" si="51"/>
        <v/>
      </c>
      <c r="E500" s="9">
        <f>IFERROR(VLOOKUP(F500,'[1]ФГОС ВПО-ФГОС ВО'!$A$2:$C$111,3,0),IF(B500="ФГОС ВО",VLOOKUP([1]Группы!#REF!,'[1]Науч.спец-ФГОС-кафедра'!$F$3:$G$52,2,0),VLOOKUP(J500,'[1]Науч.спец-ФГОС-кафедра'!$B$3:$G$52,6,0)))</f>
        <v>130400</v>
      </c>
      <c r="F500" s="6" t="s">
        <v>171</v>
      </c>
      <c r="G500" s="6" t="s">
        <v>64</v>
      </c>
      <c r="H500" s="23" t="s">
        <v>927</v>
      </c>
      <c r="I500" s="11" t="s">
        <v>928</v>
      </c>
      <c r="J500" s="13" t="str">
        <f>IF(B500="ФГТ",VLOOKUP(F500,'[1]Науч.спец-ФГОС-кафедра'!$A$1:$B$52,2,0),VLOOKUP(F500,'[1]ФГОС ВПО-ФГОС ВО'!$A$2:$B$129,2,0))</f>
        <v>Горное дело</v>
      </c>
      <c r="K500" s="53" t="s">
        <v>180</v>
      </c>
      <c r="L500" s="2">
        <v>2024</v>
      </c>
      <c r="M500" s="14">
        <f t="shared" ca="1" si="45"/>
        <v>1</v>
      </c>
      <c r="N500" s="2" t="str">
        <f>VLOOKUP(P500,[1]Кафедры!$A$2:$E$587,5,0)</f>
        <v>ИГДиТ</v>
      </c>
      <c r="O500" s="2" t="s">
        <v>55</v>
      </c>
      <c r="P500" s="14">
        <v>34</v>
      </c>
      <c r="Q500" s="2" t="str">
        <f>VLOOKUP(P500,[1]Кафедры!$A$2:$D$587,3,0)</f>
        <v>РМПИ</v>
      </c>
      <c r="R500" s="2" t="str">
        <f>VLOOKUP(P500,[1]Кафедры!$A$2:$D$587,4,0)</f>
        <v>Гавришев С.Е.</v>
      </c>
      <c r="S500" s="6" t="s">
        <v>73</v>
      </c>
      <c r="T500" s="6"/>
      <c r="U500" s="2"/>
      <c r="V500" s="17">
        <v>45566</v>
      </c>
      <c r="W500" s="2" t="s">
        <v>174</v>
      </c>
      <c r="X500" s="17">
        <f t="shared" si="46"/>
        <v>47907</v>
      </c>
      <c r="Y500" s="2" t="str">
        <f>IFERROR(IF(B500="ФГОС ВО",VLOOKUP(E500,'[1]Науч.спец-ФГОС-кафедра'!$G$3:$H$52,2,0),VLOOKUP(F500,'[1]Науч.спец-ФГОС-кафедра'!$A$3:$H$52,8,0)),"")</f>
        <v/>
      </c>
      <c r="Z500" s="18">
        <v>44</v>
      </c>
      <c r="AA500" s="15" t="str">
        <f>IF(B500="ФГОС 3++",VLOOKUP(F500,'[1]Справочник ФГОС ВО'!$C$2:$K$126,9,0),"")</f>
        <v>Добавлена</v>
      </c>
      <c r="AB500" s="20"/>
      <c r="AC500" s="6" t="str">
        <f>IF(AND(G500="асп",B500="ФГОС ВО"),VLOOKUP(K500,'[1]Науч.спец-ФГОС-кафедра'!$F$2:$S$52,14,0),"")</f>
        <v/>
      </c>
      <c r="AD500" s="14">
        <f t="shared" si="47"/>
        <v>2031</v>
      </c>
      <c r="AE500" s="14" t="s">
        <v>78</v>
      </c>
      <c r="AF500" s="6"/>
    </row>
    <row r="501" spans="1:32" ht="25.5">
      <c r="A501" s="5" t="str">
        <f t="shared" si="42"/>
        <v>21.00.00</v>
      </c>
      <c r="B501" s="6" t="s">
        <v>32</v>
      </c>
      <c r="C501" s="7" t="str">
        <f t="shared" si="50"/>
        <v/>
      </c>
      <c r="D501" s="8" t="str">
        <f t="shared" si="51"/>
        <v/>
      </c>
      <c r="E501" s="9">
        <f>IFERROR(VLOOKUP(F501,'[1]ФГОС ВПО-ФГОС ВО'!$A$2:$C$111,3,0),IF(B501="ФГОС ВО",VLOOKUP([1]Группы!#REF!,'[1]Науч.спец-ФГОС-кафедра'!$F$3:$G$52,2,0),VLOOKUP(J501,'[1]Науч.спец-ФГОС-кафедра'!$B$3:$G$52,6,0)))</f>
        <v>130400</v>
      </c>
      <c r="F501" s="6" t="s">
        <v>171</v>
      </c>
      <c r="G501" s="6" t="s">
        <v>64</v>
      </c>
      <c r="H501" s="11" t="s">
        <v>929</v>
      </c>
      <c r="I501" s="11" t="s">
        <v>929</v>
      </c>
      <c r="J501" s="13" t="str">
        <f>IF(B501="ФГТ",VLOOKUP(F501,'[1]Науч.спец-ФГОС-кафедра'!$A$1:$B$52,2,0),VLOOKUP(F501,'[1]ФГОС ВПО-ФГОС ВО'!$A$2:$B$129,2,0))</f>
        <v>Горное дело</v>
      </c>
      <c r="K501" s="53" t="s">
        <v>180</v>
      </c>
      <c r="L501" s="2">
        <v>2024</v>
      </c>
      <c r="M501" s="14">
        <f t="shared" ca="1" si="45"/>
        <v>1</v>
      </c>
      <c r="N501" s="2" t="str">
        <f>VLOOKUP(P501,[1]Кафедры!$A$2:$E$587,5,0)</f>
        <v>ИГДиТ</v>
      </c>
      <c r="O501" s="2" t="s">
        <v>183</v>
      </c>
      <c r="P501" s="14">
        <v>34</v>
      </c>
      <c r="Q501" s="2" t="str">
        <f>VLOOKUP(P501,[1]Кафедры!$A$2:$D$587,3,0)</f>
        <v>РМПИ</v>
      </c>
      <c r="R501" s="2" t="str">
        <f>VLOOKUP(P501,[1]Кафедры!$A$2:$D$587,4,0)</f>
        <v>Гавришев С.Е.</v>
      </c>
      <c r="S501" s="6" t="s">
        <v>38</v>
      </c>
      <c r="T501" s="6"/>
      <c r="U501" s="15" t="s">
        <v>924</v>
      </c>
      <c r="V501" s="17">
        <v>45536</v>
      </c>
      <c r="W501" s="2" t="s">
        <v>99</v>
      </c>
      <c r="X501" s="17">
        <f t="shared" si="46"/>
        <v>47542</v>
      </c>
      <c r="Y501" s="2" t="str">
        <f>IFERROR(IF(B501="ФГОС ВО",VLOOKUP(E501,'[1]Науч.спец-ФГОС-кафедра'!$G$3:$H$52,2,0),VLOOKUP(F501,'[1]Науч.спец-ФГОС-кафедра'!$A$3:$H$52,8,0)),"")</f>
        <v/>
      </c>
      <c r="Z501" s="18">
        <v>28</v>
      </c>
      <c r="AA501" s="15" t="str">
        <f>IF(B501="ФГОС 3++",VLOOKUP(F501,'[1]Справочник ФГОС ВО'!$C$2:$K$126,9,0),"")</f>
        <v>Добавлена</v>
      </c>
      <c r="AB501" s="20"/>
      <c r="AC501" s="6" t="str">
        <f>IF(AND(G501="асп",B501="ФГОС ВО"),VLOOKUP(K501,'[1]Науч.спец-ФГОС-кафедра'!$F$2:$S$52,14,0),"")</f>
        <v/>
      </c>
      <c r="AD501" s="14">
        <f t="shared" si="47"/>
        <v>2030</v>
      </c>
      <c r="AE501" s="14" t="s">
        <v>78</v>
      </c>
      <c r="AF501" s="6"/>
    </row>
    <row r="502" spans="1:32" ht="21" customHeight="1">
      <c r="A502" s="5" t="str">
        <f t="shared" si="42"/>
        <v>21.00.00</v>
      </c>
      <c r="B502" s="6" t="s">
        <v>32</v>
      </c>
      <c r="C502" s="7" t="str">
        <f t="shared" si="50"/>
        <v/>
      </c>
      <c r="D502" s="8" t="str">
        <f t="shared" si="51"/>
        <v/>
      </c>
      <c r="E502" s="9">
        <f>IFERROR(VLOOKUP(F502,'[1]ФГОС ВПО-ФГОС ВО'!$A$2:$C$111,3,0),IF(B502="ФГОС ВО",VLOOKUP([1]Группы!#REF!,'[1]Науч.спец-ФГОС-кафедра'!$F$3:$G$52,2,0),VLOOKUP(J502,'[1]Науч.спец-ФГОС-кафедра'!$B$3:$G$52,6,0)))</f>
        <v>130400</v>
      </c>
      <c r="F502" s="6" t="s">
        <v>171</v>
      </c>
      <c r="G502" s="6" t="s">
        <v>64</v>
      </c>
      <c r="H502" s="11" t="s">
        <v>930</v>
      </c>
      <c r="I502" s="11" t="s">
        <v>930</v>
      </c>
      <c r="J502" s="13" t="str">
        <f>IF(B502="ФГТ",VLOOKUP(F502,'[1]Науч.спец-ФГОС-кафедра'!$A$1:$B$52,2,0),VLOOKUP(F502,'[1]ФГОС ВПО-ФГОС ВО'!$A$2:$B$129,2,0))</f>
        <v>Горное дело</v>
      </c>
      <c r="K502" s="53" t="s">
        <v>188</v>
      </c>
      <c r="L502" s="2">
        <v>2024</v>
      </c>
      <c r="M502" s="14">
        <f t="shared" ca="1" si="45"/>
        <v>1</v>
      </c>
      <c r="N502" s="2" t="str">
        <f>VLOOKUP(P502,[1]Кафедры!$A$2:$E$587,5,0)</f>
        <v>ИГДиТ</v>
      </c>
      <c r="O502" s="2" t="s">
        <v>55</v>
      </c>
      <c r="P502" s="14">
        <v>34</v>
      </c>
      <c r="Q502" s="2" t="str">
        <f>VLOOKUP(P502,[1]Кафедры!$A$2:$D$587,3,0)</f>
        <v>РМПИ</v>
      </c>
      <c r="R502" s="2" t="str">
        <f>VLOOKUP(P502,[1]Кафедры!$A$2:$D$587,4,0)</f>
        <v>Гавришев С.Е.</v>
      </c>
      <c r="S502" s="6" t="s">
        <v>73</v>
      </c>
      <c r="T502" s="6"/>
      <c r="U502" s="2"/>
      <c r="V502" s="17">
        <v>45566</v>
      </c>
      <c r="W502" s="2" t="s">
        <v>174</v>
      </c>
      <c r="X502" s="17">
        <f t="shared" si="46"/>
        <v>47907</v>
      </c>
      <c r="Y502" s="2" t="str">
        <f>IFERROR(IF(B502="ФГОС ВО",VLOOKUP(E502,'[1]Науч.спец-ФГОС-кафедра'!$G$3:$H$52,2,0),VLOOKUP(F502,'[1]Науч.спец-ФГОС-кафедра'!$A$3:$H$52,8,0)),"")</f>
        <v/>
      </c>
      <c r="Z502" s="18">
        <v>33</v>
      </c>
      <c r="AA502" s="15" t="str">
        <f>IF(B502="ФГОС 3++",VLOOKUP(F502,'[1]Справочник ФГОС ВО'!$C$2:$K$126,9,0),"")</f>
        <v>Добавлена</v>
      </c>
      <c r="AB502" s="20"/>
      <c r="AC502" s="6" t="str">
        <f>IF(AND(G502="асп",B502="ФГОС ВО"),VLOOKUP(K502,'[1]Науч.спец-ФГОС-кафедра'!$F$2:$S$52,14,0),"")</f>
        <v/>
      </c>
      <c r="AD502" s="14">
        <f t="shared" si="47"/>
        <v>2031</v>
      </c>
      <c r="AE502" s="14" t="s">
        <v>78</v>
      </c>
      <c r="AF502" s="6"/>
    </row>
    <row r="503" spans="1:32" ht="13.9" customHeight="1">
      <c r="A503" s="5" t="str">
        <f t="shared" si="42"/>
        <v>21.00.00</v>
      </c>
      <c r="B503" s="6" t="s">
        <v>32</v>
      </c>
      <c r="C503" s="7" t="str">
        <f t="shared" si="50"/>
        <v/>
      </c>
      <c r="D503" s="8" t="str">
        <f t="shared" si="51"/>
        <v/>
      </c>
      <c r="E503" s="9">
        <f>IFERROR(VLOOKUP(F503,'[1]ФГОС ВПО-ФГОС ВО'!$A$2:$C$111,3,0),IF(B503="ФГОС ВО",VLOOKUP([1]Группы!#REF!,'[1]Науч.спец-ФГОС-кафедра'!$F$3:$G$52,2,0),VLOOKUP(J503,'[1]Науч.спец-ФГОС-кафедра'!$B$3:$G$52,6,0)))</f>
        <v>130400</v>
      </c>
      <c r="F503" s="6" t="s">
        <v>171</v>
      </c>
      <c r="G503" s="6" t="s">
        <v>64</v>
      </c>
      <c r="H503" s="11" t="s">
        <v>931</v>
      </c>
      <c r="I503" s="11" t="s">
        <v>931</v>
      </c>
      <c r="J503" s="13" t="str">
        <f>IF(B503="ФГТ",VLOOKUP(F503,'[1]Науч.спец-ФГОС-кафедра'!$A$1:$B$52,2,0),VLOOKUP(F503,'[1]ФГОС ВПО-ФГОС ВО'!$A$2:$B$129,2,0))</f>
        <v>Горное дело</v>
      </c>
      <c r="K503" s="53" t="s">
        <v>188</v>
      </c>
      <c r="L503" s="2">
        <v>2024</v>
      </c>
      <c r="M503" s="14">
        <f t="shared" ca="1" si="45"/>
        <v>1</v>
      </c>
      <c r="N503" s="2" t="str">
        <f>VLOOKUP(P503,[1]Кафедры!$A$2:$E$587,5,0)</f>
        <v>ИГДиТ</v>
      </c>
      <c r="O503" s="2" t="s">
        <v>183</v>
      </c>
      <c r="P503" s="14">
        <v>34</v>
      </c>
      <c r="Q503" s="2" t="str">
        <f>VLOOKUP(P503,[1]Кафедры!$A$2:$D$587,3,0)</f>
        <v>РМПИ</v>
      </c>
      <c r="R503" s="2" t="str">
        <f>VLOOKUP(P503,[1]Кафедры!$A$2:$D$587,4,0)</f>
        <v>Гавришев С.Е.</v>
      </c>
      <c r="S503" s="6" t="s">
        <v>38</v>
      </c>
      <c r="T503" s="6"/>
      <c r="U503" s="15" t="s">
        <v>924</v>
      </c>
      <c r="V503" s="17">
        <v>45536</v>
      </c>
      <c r="W503" s="2" t="s">
        <v>99</v>
      </c>
      <c r="X503" s="17">
        <f t="shared" si="46"/>
        <v>47542</v>
      </c>
      <c r="Y503" s="2" t="str">
        <f>IFERROR(IF(B503="ФГОС ВО",VLOOKUP(E503,'[1]Науч.спец-ФГОС-кафедра'!$G$3:$H$52,2,0),VLOOKUP(F503,'[1]Науч.спец-ФГОС-кафедра'!$A$3:$H$52,8,0)),"")</f>
        <v/>
      </c>
      <c r="Z503" s="18">
        <v>23</v>
      </c>
      <c r="AA503" s="15" t="str">
        <f>IF(B503="ФГОС 3++",VLOOKUP(F503,'[1]Справочник ФГОС ВО'!$C$2:$K$126,9,0),"")</f>
        <v>Добавлена</v>
      </c>
      <c r="AB503" s="20"/>
      <c r="AC503" s="6" t="str">
        <f>IF(AND(G503="асп",B503="ФГОС ВО"),VLOOKUP(K503,'[1]Науч.спец-ФГОС-кафедра'!$F$2:$S$52,14,0),"")</f>
        <v/>
      </c>
      <c r="AD503" s="14">
        <f t="shared" si="47"/>
        <v>2030</v>
      </c>
      <c r="AE503" s="14" t="s">
        <v>78</v>
      </c>
      <c r="AF503" s="6"/>
    </row>
    <row r="504" spans="1:32" ht="13.9" customHeight="1">
      <c r="A504" s="5" t="str">
        <f t="shared" si="42"/>
        <v>21.00.00</v>
      </c>
      <c r="B504" s="6" t="s">
        <v>32</v>
      </c>
      <c r="C504" s="7" t="str">
        <f t="shared" si="50"/>
        <v/>
      </c>
      <c r="D504" s="8" t="str">
        <f t="shared" si="51"/>
        <v/>
      </c>
      <c r="E504" s="9">
        <f>IFERROR(VLOOKUP(F504,'[1]ФГОС ВПО-ФГОС ВО'!$A$2:$C$111,3,0),IF(B504="ФГОС ВО",VLOOKUP([1]Группы!#REF!,'[1]Науч.спец-ФГОС-кафедра'!$F$3:$G$52,2,0),VLOOKUP(J504,'[1]Науч.спец-ФГОС-кафедра'!$B$3:$G$52,6,0)))</f>
        <v>130400</v>
      </c>
      <c r="F504" s="6" t="s">
        <v>171</v>
      </c>
      <c r="G504" s="6" t="s">
        <v>64</v>
      </c>
      <c r="H504" s="11" t="s">
        <v>932</v>
      </c>
      <c r="I504" s="11" t="s">
        <v>932</v>
      </c>
      <c r="J504" s="13" t="str">
        <f>IF(B504="ФГТ",VLOOKUP(F504,'[1]Науч.спец-ФГОС-кафедра'!$A$1:$B$52,2,0),VLOOKUP(F504,'[1]ФГОС ВПО-ФГОС ВО'!$A$2:$B$129,2,0))</f>
        <v>Горное дело</v>
      </c>
      <c r="K504" s="53" t="s">
        <v>200</v>
      </c>
      <c r="L504" s="2">
        <v>2024</v>
      </c>
      <c r="M504" s="14">
        <f t="shared" ca="1" si="45"/>
        <v>1</v>
      </c>
      <c r="N504" s="2" t="str">
        <f>VLOOKUP(P504,[1]Кафедры!$A$2:$E$587,5,0)</f>
        <v>ИГДиТ</v>
      </c>
      <c r="O504" s="2" t="s">
        <v>183</v>
      </c>
      <c r="P504" s="14">
        <v>12</v>
      </c>
      <c r="Q504" s="2" t="str">
        <f>VLOOKUP(P504,[1]Кафедры!$A$2:$D$587,3,0)</f>
        <v>ГМиТТК</v>
      </c>
      <c r="R504" s="2" t="str">
        <f>VLOOKUP(P504,[1]Кафедры!$A$2:$D$587,4,0)</f>
        <v>Курочкин А.И.</v>
      </c>
      <c r="S504" s="6" t="s">
        <v>38</v>
      </c>
      <c r="T504" s="6"/>
      <c r="U504" s="15" t="s">
        <v>924</v>
      </c>
      <c r="V504" s="17">
        <v>45536</v>
      </c>
      <c r="W504" s="2" t="s">
        <v>99</v>
      </c>
      <c r="X504" s="17">
        <f t="shared" si="46"/>
        <v>47542</v>
      </c>
      <c r="Y504" s="2" t="str">
        <f>IFERROR(IF(B504="ФГОС ВО",VLOOKUP(E504,'[1]Науч.спец-ФГОС-кафедра'!$G$3:$H$52,2,0),VLOOKUP(F504,'[1]Науч.спец-ФГОС-кафедра'!$A$3:$H$52,8,0)),"")</f>
        <v/>
      </c>
      <c r="Z504" s="18">
        <v>24</v>
      </c>
      <c r="AA504" s="15" t="str">
        <f>IF(B504="ФГОС 3++",VLOOKUP(F504,'[1]Справочник ФГОС ВО'!$C$2:$K$126,9,0),"")</f>
        <v>Добавлена</v>
      </c>
      <c r="AB504" s="20"/>
      <c r="AC504" s="6" t="str">
        <f>IF(AND(G504="асп",B504="ФГОС ВО"),VLOOKUP(K504,'[1]Науч.спец-ФГОС-кафедра'!$F$2:$S$52,14,0),"")</f>
        <v/>
      </c>
      <c r="AD504" s="14">
        <f t="shared" si="47"/>
        <v>2030</v>
      </c>
      <c r="AE504" s="14" t="s">
        <v>78</v>
      </c>
      <c r="AF504" s="6"/>
    </row>
    <row r="505" spans="1:32" ht="13.9" customHeight="1">
      <c r="A505" s="5" t="str">
        <f t="shared" si="42"/>
        <v>21.00.00</v>
      </c>
      <c r="B505" s="6" t="s">
        <v>32</v>
      </c>
      <c r="C505" s="7" t="str">
        <f t="shared" si="50"/>
        <v/>
      </c>
      <c r="D505" s="8" t="str">
        <f t="shared" si="51"/>
        <v/>
      </c>
      <c r="E505" s="9">
        <f>IFERROR(VLOOKUP(F505,'[1]ФГОС ВПО-ФГОС ВО'!$A$2:$C$111,3,0),IF(B505="ФГОС ВО",VLOOKUP([1]Группы!#REF!,'[1]Науч.спец-ФГОС-кафедра'!$F$3:$G$52,2,0),VLOOKUP(J505,'[1]Науч.спец-ФГОС-кафедра'!$B$3:$G$52,6,0)))</f>
        <v>130400</v>
      </c>
      <c r="F505" s="6" t="s">
        <v>171</v>
      </c>
      <c r="G505" s="6" t="s">
        <v>64</v>
      </c>
      <c r="H505" s="11" t="s">
        <v>933</v>
      </c>
      <c r="I505" s="11" t="s">
        <v>933</v>
      </c>
      <c r="J505" s="13" t="str">
        <f>IF(B505="ФГТ",VLOOKUP(F505,'[1]Науч.спец-ФГОС-кафедра'!$A$1:$B$52,2,0),VLOOKUP(F505,'[1]ФГОС ВПО-ФГОС ВО'!$A$2:$B$129,2,0))</f>
        <v>Горное дело</v>
      </c>
      <c r="K505" s="53" t="s">
        <v>173</v>
      </c>
      <c r="L505" s="2">
        <v>2024</v>
      </c>
      <c r="M505" s="14">
        <f t="shared" ca="1" si="45"/>
        <v>1</v>
      </c>
      <c r="N505" s="2" t="str">
        <f>VLOOKUP(P505,[1]Кафедры!$A$2:$E$587,5,0)</f>
        <v>ИГДиТ</v>
      </c>
      <c r="O505" s="2" t="s">
        <v>55</v>
      </c>
      <c r="P505" s="14">
        <v>12</v>
      </c>
      <c r="Q505" s="2" t="str">
        <f>VLOOKUP(P505,[1]Кафедры!$A$2:$D$587,3,0)</f>
        <v>ГМиТТК</v>
      </c>
      <c r="R505" s="2" t="str">
        <f>VLOOKUP(P505,[1]Кафедры!$A$2:$D$587,4,0)</f>
        <v>Курочкин А.И.</v>
      </c>
      <c r="S505" s="6" t="s">
        <v>73</v>
      </c>
      <c r="T505" s="6"/>
      <c r="U505" s="2"/>
      <c r="V505" s="17">
        <v>45566</v>
      </c>
      <c r="W505" s="2" t="s">
        <v>174</v>
      </c>
      <c r="X505" s="17">
        <f t="shared" si="46"/>
        <v>47907</v>
      </c>
      <c r="Y505" s="2" t="str">
        <f>IFERROR(IF(B505="ФГОС ВО",VLOOKUP(E505,'[1]Науч.спец-ФГОС-кафедра'!$G$3:$H$52,2,0),VLOOKUP(F505,'[1]Науч.спец-ФГОС-кафедра'!$A$3:$H$52,8,0)),"")</f>
        <v/>
      </c>
      <c r="Z505" s="18">
        <v>29</v>
      </c>
      <c r="AA505" s="15" t="str">
        <f>IF(B505="ФГОС 3++",VLOOKUP(F505,'[1]Справочник ФГОС ВО'!$C$2:$K$126,9,0),"")</f>
        <v>Добавлена</v>
      </c>
      <c r="AB505" s="20"/>
      <c r="AC505" s="6" t="str">
        <f>IF(AND(G505="асп",B505="ФГОС ВО"),VLOOKUP(K505,'[1]Науч.спец-ФГОС-кафедра'!$F$2:$S$52,14,0),"")</f>
        <v/>
      </c>
      <c r="AD505" s="14">
        <f t="shared" si="47"/>
        <v>2031</v>
      </c>
      <c r="AE505" s="14" t="s">
        <v>78</v>
      </c>
      <c r="AF505" s="6"/>
    </row>
    <row r="506" spans="1:32">
      <c r="A506" s="5" t="str">
        <f t="shared" si="42"/>
        <v>21.00.00</v>
      </c>
      <c r="B506" s="6" t="s">
        <v>32</v>
      </c>
      <c r="C506" s="7" t="str">
        <f t="shared" si="50"/>
        <v/>
      </c>
      <c r="D506" s="8" t="str">
        <f t="shared" si="51"/>
        <v/>
      </c>
      <c r="E506" s="9">
        <f>IFERROR(VLOOKUP(F506,'[1]ФГОС ВПО-ФГОС ВО'!$A$2:$C$111,3,0),IF(B506="ФГОС ВО",VLOOKUP([1]Группы!#REF!,'[1]Науч.спец-ФГОС-кафедра'!$F$3:$G$52,2,0),VLOOKUP(J506,'[1]Науч.спец-ФГОС-кафедра'!$B$3:$G$52,6,0)))</f>
        <v>130400</v>
      </c>
      <c r="F506" s="6" t="s">
        <v>171</v>
      </c>
      <c r="G506" s="6" t="s">
        <v>64</v>
      </c>
      <c r="H506" s="11" t="s">
        <v>934</v>
      </c>
      <c r="I506" s="11" t="s">
        <v>934</v>
      </c>
      <c r="J506" s="13" t="str">
        <f>IF(B506="ФГТ",VLOOKUP(F506,'[1]Науч.спец-ФГОС-кафедра'!$A$1:$B$52,2,0),VLOOKUP(F506,'[1]ФГОС ВПО-ФГОС ВО'!$A$2:$B$129,2,0))</f>
        <v>Горное дело</v>
      </c>
      <c r="K506" s="53" t="s">
        <v>173</v>
      </c>
      <c r="L506" s="2">
        <v>2024</v>
      </c>
      <c r="M506" s="14">
        <f t="shared" ca="1" si="45"/>
        <v>1</v>
      </c>
      <c r="N506" s="2" t="str">
        <f>VLOOKUP(P506,[1]Кафедры!$A$2:$E$587,5,0)</f>
        <v>ИГДиТ</v>
      </c>
      <c r="O506" s="2" t="s">
        <v>183</v>
      </c>
      <c r="P506" s="14">
        <v>12</v>
      </c>
      <c r="Q506" s="2" t="str">
        <f>VLOOKUP(P506,[1]Кафедры!$A$2:$D$587,3,0)</f>
        <v>ГМиТТК</v>
      </c>
      <c r="R506" s="2" t="str">
        <f>VLOOKUP(P506,[1]Кафедры!$A$2:$D$587,4,0)</f>
        <v>Курочкин А.И.</v>
      </c>
      <c r="S506" s="6" t="s">
        <v>38</v>
      </c>
      <c r="T506" s="6"/>
      <c r="U506" s="15" t="s">
        <v>924</v>
      </c>
      <c r="V506" s="17">
        <v>45536</v>
      </c>
      <c r="W506" s="2" t="s">
        <v>99</v>
      </c>
      <c r="X506" s="17">
        <f t="shared" si="46"/>
        <v>47542</v>
      </c>
      <c r="Y506" s="2" t="str">
        <f>IFERROR(IF(B506="ФГОС ВО",VLOOKUP(E506,'[1]Науч.спец-ФГОС-кафедра'!$G$3:$H$52,2,0),VLOOKUP(F506,'[1]Науч.спец-ФГОС-кафедра'!$A$3:$H$52,8,0)),"")</f>
        <v/>
      </c>
      <c r="Z506" s="18">
        <v>25</v>
      </c>
      <c r="AA506" s="15" t="str">
        <f>IF(B506="ФГОС 3++",VLOOKUP(F506,'[1]Справочник ФГОС ВО'!$C$2:$K$126,9,0),"")</f>
        <v>Добавлена</v>
      </c>
      <c r="AB506" s="20"/>
      <c r="AC506" s="6" t="str">
        <f>IF(AND(G506="асп",B506="ФГОС ВО"),VLOOKUP(K506,'[1]Науч.спец-ФГОС-кафедра'!$F$2:$S$52,14,0),"")</f>
        <v/>
      </c>
      <c r="AD506" s="14">
        <f t="shared" si="47"/>
        <v>2030</v>
      </c>
      <c r="AE506" s="14" t="s">
        <v>78</v>
      </c>
      <c r="AF506" s="6"/>
    </row>
    <row r="507" spans="1:32" ht="30">
      <c r="A507" s="5" t="str">
        <f t="shared" si="42"/>
        <v>23.00.00</v>
      </c>
      <c r="B507" s="6" t="s">
        <v>32</v>
      </c>
      <c r="C507" s="7" t="str">
        <f t="shared" si="50"/>
        <v/>
      </c>
      <c r="D507" s="8" t="str">
        <f t="shared" si="51"/>
        <v/>
      </c>
      <c r="E507" s="9">
        <f>IFERROR(VLOOKUP(F507,'[1]ФГОС ВПО-ФГОС ВО'!$A$2:$C$111,3,0),IF(B507="ФГОС ВО",VLOOKUP([1]Группы!#REF!,'[1]Науч.спец-ФГОС-кафедра'!$F$3:$G$52,2,0),VLOOKUP(J507,'[1]Науч.спец-ФГОС-кафедра'!$B$3:$G$52,6,0)))</f>
        <v>190401</v>
      </c>
      <c r="F507" s="6" t="s">
        <v>248</v>
      </c>
      <c r="G507" s="11" t="s">
        <v>64</v>
      </c>
      <c r="H507" s="11" t="s">
        <v>935</v>
      </c>
      <c r="I507" s="11" t="s">
        <v>935</v>
      </c>
      <c r="J507" s="13" t="str">
        <f>IF(B507="ФГТ",VLOOKUP(F507,'[1]Науч.спец-ФГОС-кафедра'!$A$1:$B$52,2,0),VLOOKUP(F507,'[1]ФГОС ВПО-ФГОС ВО'!$A$2:$B$129,2,0))</f>
        <v>Эксплуатация железных дорог</v>
      </c>
      <c r="K507" s="54" t="s">
        <v>251</v>
      </c>
      <c r="L507" s="2">
        <v>2024</v>
      </c>
      <c r="M507" s="14">
        <f t="shared" ca="1" si="45"/>
        <v>1</v>
      </c>
      <c r="N507" s="2" t="str">
        <f>VLOOKUP(P507,[1]Кафедры!$A$2:$E$587,5,0)</f>
        <v>ИГДиТ</v>
      </c>
      <c r="O507" s="2" t="s">
        <v>55</v>
      </c>
      <c r="P507" s="14">
        <v>44</v>
      </c>
      <c r="Q507" s="2" t="str">
        <f>VLOOKUP(P507,[1]Кафедры!$A$2:$D$587,3,0)</f>
        <v>ЛиУТС</v>
      </c>
      <c r="R507" s="2" t="str">
        <f>VLOOKUP(P507,[1]Кафедры!$A$2:$D$587,4,0)</f>
        <v>Фридрихсон О.В.</v>
      </c>
      <c r="S507" s="6" t="s">
        <v>73</v>
      </c>
      <c r="T507" s="6"/>
      <c r="U507" s="2"/>
      <c r="V507" s="17">
        <v>45566</v>
      </c>
      <c r="W507" s="2" t="s">
        <v>245</v>
      </c>
      <c r="X507" s="17">
        <f t="shared" si="46"/>
        <v>47726</v>
      </c>
      <c r="Y507" s="2" t="str">
        <f>IFERROR(IF(B507="ФГОС ВО",VLOOKUP(E507,'[1]Науч.спец-ФГОС-кафедра'!$G$3:$H$52,2,0),VLOOKUP(F507,'[1]Науч.спец-ФГОС-кафедра'!$A$3:$H$52,8,0)),"")</f>
        <v/>
      </c>
      <c r="Z507" s="18">
        <v>13</v>
      </c>
      <c r="AA507" s="15" t="str">
        <f>IF(B507="ФГОС 3++",VLOOKUP(F507,'[1]Справочник ФГОС ВО'!$C$2:$K$126,9,0),"")</f>
        <v>Актуализировано</v>
      </c>
      <c r="AB507" s="20"/>
      <c r="AC507" s="6" t="str">
        <f>IF(AND(G507="асп",B507="ФГОС ВО"),VLOOKUP(K507,'[1]Науч.спец-ФГОС-кафедра'!$F$2:$S$52,14,0),"")</f>
        <v/>
      </c>
      <c r="AD507" s="14">
        <f t="shared" si="47"/>
        <v>2030</v>
      </c>
      <c r="AE507" s="14" t="s">
        <v>78</v>
      </c>
      <c r="AF507" s="6"/>
    </row>
    <row r="508" spans="1:32" ht="30">
      <c r="A508" s="5" t="str">
        <f t="shared" si="42"/>
        <v>23.00.00</v>
      </c>
      <c r="B508" s="6" t="s">
        <v>32</v>
      </c>
      <c r="C508" s="7" t="str">
        <f t="shared" si="50"/>
        <v/>
      </c>
      <c r="D508" s="8" t="str">
        <f t="shared" si="51"/>
        <v/>
      </c>
      <c r="E508" s="9">
        <f>IFERROR(VLOOKUP(F508,'[1]ФГОС ВПО-ФГОС ВО'!$A$2:$C$111,3,0),IF(B508="ФГОС ВО",VLOOKUP([1]Группы!#REF!,'[1]Науч.спец-ФГОС-кафедра'!$F$3:$G$52,2,0),VLOOKUP(J508,'[1]Науч.спец-ФГОС-кафедра'!$B$3:$G$52,6,0)))</f>
        <v>190401</v>
      </c>
      <c r="F508" s="6" t="s">
        <v>248</v>
      </c>
      <c r="G508" s="6" t="s">
        <v>64</v>
      </c>
      <c r="H508" s="11" t="s">
        <v>936</v>
      </c>
      <c r="I508" s="11" t="s">
        <v>936</v>
      </c>
      <c r="J508" s="13" t="str">
        <f>IF(B508="ФГТ",VLOOKUP(F508,'[1]Науч.спец-ФГОС-кафедра'!$A$1:$B$52,2,0),VLOOKUP(F508,'[1]ФГОС ВПО-ФГОС ВО'!$A$2:$B$129,2,0))</f>
        <v>Эксплуатация железных дорог</v>
      </c>
      <c r="K508" s="54" t="s">
        <v>251</v>
      </c>
      <c r="L508" s="2">
        <v>2024</v>
      </c>
      <c r="M508" s="14">
        <f t="shared" ca="1" si="45"/>
        <v>1</v>
      </c>
      <c r="N508" s="2" t="str">
        <f>VLOOKUP(P508,[1]Кафедры!$A$2:$E$587,5,0)</f>
        <v>ИГДиТ</v>
      </c>
      <c r="O508" s="2" t="s">
        <v>183</v>
      </c>
      <c r="P508" s="14">
        <v>44</v>
      </c>
      <c r="Q508" s="2" t="str">
        <f>VLOOKUP(P508,[1]Кафедры!$A$2:$D$587,3,0)</f>
        <v>ЛиУТС</v>
      </c>
      <c r="R508" s="2" t="str">
        <f>VLOOKUP(P508,[1]Кафедры!$A$2:$D$587,4,0)</f>
        <v>Фридрихсон О.В.</v>
      </c>
      <c r="S508" s="6" t="s">
        <v>38</v>
      </c>
      <c r="T508" s="6"/>
      <c r="U508" s="15" t="s">
        <v>924</v>
      </c>
      <c r="V508" s="17">
        <v>45536</v>
      </c>
      <c r="W508" s="2" t="s">
        <v>49</v>
      </c>
      <c r="X508" s="17">
        <f t="shared" si="46"/>
        <v>47361</v>
      </c>
      <c r="Y508" s="2" t="str">
        <f>IFERROR(IF(B508="ФГОС ВО",VLOOKUP(E508,'[1]Науч.спец-ФГОС-кафедра'!$G$3:$H$52,2,0),VLOOKUP(F508,'[1]Науч.спец-ФГОС-кафедра'!$A$3:$H$52,8,0)),"")</f>
        <v/>
      </c>
      <c r="Z508" s="18">
        <v>25</v>
      </c>
      <c r="AA508" s="15" t="str">
        <f>IF(B508="ФГОС 3++",VLOOKUP(F508,'[1]Справочник ФГОС ВО'!$C$2:$K$126,9,0),"")</f>
        <v>Актуализировано</v>
      </c>
      <c r="AB508" s="20"/>
      <c r="AC508" s="6" t="str">
        <f>IF(AND(G508="асп",B508="ФГОС ВО"),VLOOKUP(K508,'[1]Науч.спец-ФГОС-кафедра'!$F$2:$S$52,14,0),"")</f>
        <v/>
      </c>
      <c r="AD508" s="14">
        <f t="shared" si="47"/>
        <v>2029</v>
      </c>
      <c r="AE508" s="14" t="s">
        <v>78</v>
      </c>
      <c r="AF508" s="6"/>
    </row>
    <row r="509" spans="1:32" ht="45">
      <c r="A509" s="5" t="str">
        <f t="shared" si="42"/>
        <v>45.00.00</v>
      </c>
      <c r="B509" s="6" t="s">
        <v>32</v>
      </c>
      <c r="C509" s="7" t="str">
        <f t="shared" si="50"/>
        <v/>
      </c>
      <c r="D509" s="8" t="str">
        <f t="shared" si="51"/>
        <v/>
      </c>
      <c r="E509" s="9" t="str">
        <f>IFERROR(VLOOKUP(F509,'[1]ФГОС ВПО-ФГОС ВО'!$A$2:$C$111,3,0),IF(B509="ФГОС ВО",VLOOKUP([1]Группы!#REF!,'[1]Науч.спец-ФГОС-кафедра'!$F$3:$G$52,2,0),VLOOKUP(J509,'[1]Науч.спец-ФГОС-кафедра'!$B$3:$G$52,6,0)))</f>
        <v>035701</v>
      </c>
      <c r="F509" s="10" t="s">
        <v>388</v>
      </c>
      <c r="G509" s="11" t="s">
        <v>64</v>
      </c>
      <c r="H509" s="23" t="s">
        <v>937</v>
      </c>
      <c r="I509" s="12" t="s">
        <v>938</v>
      </c>
      <c r="J509" s="13" t="str">
        <f>IF(B509="ФГТ",VLOOKUP(F509,'[1]Науч.спец-ФГОС-кафедра'!$A$1:$B$52,2,0),VLOOKUP(F509,'[1]ФГОС ВПО-ФГОС ВО'!$A$2:$B$129,2,0))</f>
        <v>Перевод и переводоведение</v>
      </c>
      <c r="K509" s="13" t="s">
        <v>558</v>
      </c>
      <c r="L509" s="2">
        <v>2024</v>
      </c>
      <c r="M509" s="14">
        <f t="shared" ca="1" si="45"/>
        <v>1</v>
      </c>
      <c r="N509" s="2" t="str">
        <f>VLOOKUP(P509,[1]Кафедры!$A$2:$E$587,5,0)</f>
        <v>ИГО</v>
      </c>
      <c r="O509" s="2" t="s">
        <v>282</v>
      </c>
      <c r="P509" s="14">
        <v>48</v>
      </c>
      <c r="Q509" s="2" t="str">
        <f>VLOOKUP(P509,[1]Кафедры!$A$2:$D$587,3,0)</f>
        <v>ЛиП</v>
      </c>
      <c r="R509" s="2" t="str">
        <f>VLOOKUP(P509,[1]Кафедры!$A$2:$D$587,4,0)</f>
        <v>Акашева Т.В.</v>
      </c>
      <c r="S509" s="15" t="s">
        <v>38</v>
      </c>
      <c r="T509" s="2"/>
      <c r="U509" s="15" t="s">
        <v>939</v>
      </c>
      <c r="V509" s="17">
        <v>45536</v>
      </c>
      <c r="W509" s="2" t="s">
        <v>49</v>
      </c>
      <c r="X509" s="17">
        <f t="shared" si="46"/>
        <v>47361</v>
      </c>
      <c r="Y509" s="2" t="str">
        <f>IFERROR(IF(B509="ФГОС ВО",VLOOKUP(E509,'[1]Науч.спец-ФГОС-кафедра'!$G$3:$H$52,2,0),VLOOKUP(F509,'[1]Науч.спец-ФГОС-кафедра'!$A$3:$H$52,8,0)),"")</f>
        <v/>
      </c>
      <c r="Z509" s="18">
        <v>26</v>
      </c>
      <c r="AA509" s="15" t="str">
        <f>IF(B509="ФГОС 3++",VLOOKUP(F509,'[1]Справочник ФГОС ВО'!$C$2:$K$126,9,0),"")</f>
        <v>Добавлена</v>
      </c>
      <c r="AB509" s="20"/>
      <c r="AC509" s="6" t="str">
        <f>IF(AND(G509="асп",B509="ФГОС ВО"),VLOOKUP(K509,'[1]Науч.спец-ФГОС-кафедра'!$F$2:$S$52,14,0),"")</f>
        <v/>
      </c>
      <c r="AD509" s="14">
        <f t="shared" si="47"/>
        <v>2029</v>
      </c>
      <c r="AE509" s="14" t="s">
        <v>78</v>
      </c>
      <c r="AF509" s="6"/>
    </row>
    <row r="510" spans="1:32" ht="26.45" customHeight="1">
      <c r="A510" s="5" t="str">
        <f t="shared" si="42"/>
        <v>01.00.00</v>
      </c>
      <c r="B510" s="6" t="s">
        <v>32</v>
      </c>
      <c r="C510" s="7" t="str">
        <f t="shared" si="50"/>
        <v/>
      </c>
      <c r="D510" s="8" t="str">
        <f t="shared" si="51"/>
        <v/>
      </c>
      <c r="E510" s="9" t="str">
        <f>IFERROR(VLOOKUP(F510,'[1]ФГОС ВПО-ФГОС ВО'!$A$2:$C$111,3,0),IF(B510="ФГОС ВО",VLOOKUP([1]Группы!#REF!,'[1]Науч.спец-ФГОС-кафедра'!$F$3:$G$52,2,0),VLOOKUP(J510,'[1]Науч.спец-ФГОС-кафедра'!$B$3:$G$52,6,0)))</f>
        <v>010400</v>
      </c>
      <c r="F510" s="10" t="s">
        <v>33</v>
      </c>
      <c r="G510" s="11" t="s">
        <v>34</v>
      </c>
      <c r="H510" s="37" t="s">
        <v>940</v>
      </c>
      <c r="I510" s="12" t="s">
        <v>940</v>
      </c>
      <c r="J510" s="13" t="str">
        <f>IF(B510="ФГТ",VLOOKUP(F510,'[1]Науч.спец-ФГОС-кафедра'!$A$1:$B$52,2,0),VLOOKUP(F510,'[1]ФГОС ВПО-ФГОС ВО'!$A$2:$B$129,2,0))</f>
        <v>Прикладная математика и информатика</v>
      </c>
      <c r="K510" s="13" t="s">
        <v>36</v>
      </c>
      <c r="L510" s="2">
        <v>2024</v>
      </c>
      <c r="M510" s="14">
        <f t="shared" ca="1" si="45"/>
        <v>1</v>
      </c>
      <c r="N510" s="2" t="str">
        <f>VLOOKUP(P510,[1]Кафедры!$A$2:$E$587,5,0)</f>
        <v>ИЕиС</v>
      </c>
      <c r="O510" s="2" t="s">
        <v>37</v>
      </c>
      <c r="P510" s="2">
        <v>9</v>
      </c>
      <c r="Q510" s="2" t="str">
        <f>VLOOKUP(P510,[1]Кафедры!$A$2:$D$587,3,0)</f>
        <v>ПМиИ</v>
      </c>
      <c r="R510" s="2" t="str">
        <f>VLOOKUP(P510,[1]Кафедры!$A$2:$D$587,4,0)</f>
        <v>Извеков Ю.А.</v>
      </c>
      <c r="S510" s="15" t="s">
        <v>38</v>
      </c>
      <c r="T510" s="2"/>
      <c r="U510" s="16" t="s">
        <v>921</v>
      </c>
      <c r="V510" s="17">
        <v>45536</v>
      </c>
      <c r="W510" s="2" t="s">
        <v>40</v>
      </c>
      <c r="X510" s="17">
        <f t="shared" si="46"/>
        <v>46996</v>
      </c>
      <c r="Y510" s="2" t="str">
        <f>IFERROR(IF(B510="ФГОС ВО",VLOOKUP(E510,'[1]Науч.спец-ФГОС-кафедра'!$G$3:$H$52,2,0),VLOOKUP(F510,'[1]Науч.спец-ФГОС-кафедра'!$A$3:$H$52,8,0)),"")</f>
        <v/>
      </c>
      <c r="Z510" s="18">
        <v>23</v>
      </c>
      <c r="AA510" s="15" t="str">
        <f>IF(B510="ФГОС 3++",VLOOKUP(F510,'[1]Справочник ФГОС ВО'!$C$2:$K$126,9,0),"")</f>
        <v>Добавлена+алгоритмы</v>
      </c>
      <c r="AB510" s="19" t="s">
        <v>41</v>
      </c>
      <c r="AC510" s="6" t="str">
        <f>IF(AND(G510="асп",B510="ФГОС ВО"),VLOOKUP(K510,'[1]Науч.спец-ФГОС-кафедра'!$F$2:$S$52,14,0),"")</f>
        <v/>
      </c>
      <c r="AD510" s="14">
        <f t="shared" si="47"/>
        <v>2028</v>
      </c>
      <c r="AE510" s="14" t="s">
        <v>78</v>
      </c>
      <c r="AF510" s="6"/>
    </row>
    <row r="511" spans="1:32" ht="13.9" customHeight="1">
      <c r="A511" s="5" t="str">
        <f t="shared" si="42"/>
        <v>07.00.00</v>
      </c>
      <c r="B511" s="6" t="s">
        <v>32</v>
      </c>
      <c r="C511" s="7" t="str">
        <f t="shared" si="50"/>
        <v/>
      </c>
      <c r="D511" s="8" t="str">
        <f t="shared" si="51"/>
        <v/>
      </c>
      <c r="E511" s="9">
        <f>IFERROR(VLOOKUP(F511,'[1]ФГОС ВПО-ФГОС ВО'!$A$2:$C$111,3,0),IF(B511="ФГОС ВО",VLOOKUP([1]Группы!#REF!,'[1]Науч.спец-ФГОС-кафедра'!$F$3:$G$52,2,0),VLOOKUP(J511,'[1]Науч.спец-ФГОС-кафедра'!$B$3:$G$52,6,0)))</f>
        <v>270100</v>
      </c>
      <c r="F511" s="10" t="s">
        <v>45</v>
      </c>
      <c r="G511" s="11" t="s">
        <v>34</v>
      </c>
      <c r="H511" s="37" t="s">
        <v>941</v>
      </c>
      <c r="I511" s="12" t="s">
        <v>941</v>
      </c>
      <c r="J511" s="13" t="str">
        <f>IF(B511="ФГТ",VLOOKUP(F511,'[1]Науч.спец-ФГОС-кафедра'!$A$1:$B$52,2,0),VLOOKUP(F511,'[1]ФГОС ВПО-ФГОС ВО'!$A$2:$B$129,2,0))</f>
        <v>Архитектура</v>
      </c>
      <c r="K511" s="13" t="s">
        <v>47</v>
      </c>
      <c r="L511" s="2">
        <v>2024</v>
      </c>
      <c r="M511" s="14">
        <f t="shared" ca="1" si="45"/>
        <v>1</v>
      </c>
      <c r="N511" s="2" t="str">
        <f>VLOOKUP(P511,[1]Кафедры!$A$2:$E$587,5,0)</f>
        <v>ИСАиИ</v>
      </c>
      <c r="O511" s="2" t="s">
        <v>48</v>
      </c>
      <c r="P511" s="2">
        <v>5</v>
      </c>
      <c r="Q511" s="2" t="str">
        <f>VLOOKUP(P511,[1]Кафедры!$A$2:$D$587,3,0)</f>
        <v>АиИИ</v>
      </c>
      <c r="R511" s="2" t="str">
        <f>VLOOKUP(P511,[1]Кафедры!$A$2:$D$587,4,0)</f>
        <v>Ульчицкий О.А.</v>
      </c>
      <c r="S511" s="15" t="s">
        <v>38</v>
      </c>
      <c r="T511" s="2"/>
      <c r="U511" s="16" t="s">
        <v>921</v>
      </c>
      <c r="V511" s="17">
        <v>45536</v>
      </c>
      <c r="W511" s="2" t="s">
        <v>49</v>
      </c>
      <c r="X511" s="17">
        <f t="shared" si="46"/>
        <v>47361</v>
      </c>
      <c r="Y511" s="2" t="str">
        <f>IFERROR(IF(B511="ФГОС ВО",VLOOKUP(E511,'[1]Науч.спец-ФГОС-кафедра'!$G$3:$H$52,2,0),VLOOKUP(F511,'[1]Науч.спец-ФГОС-кафедра'!$A$3:$H$52,8,0)),"")</f>
        <v/>
      </c>
      <c r="Z511" s="18">
        <v>23</v>
      </c>
      <c r="AA511" s="15" t="str">
        <f>IF(B511="ФГОС 3++",VLOOKUP(F511,'[1]Справочник ФГОС ВО'!$C$2:$K$126,9,0),"")</f>
        <v>Добавлена</v>
      </c>
      <c r="AB511" s="20"/>
      <c r="AC511" s="6" t="str">
        <f>IF(AND(G511="асп",B511="ФГОС ВО"),VLOOKUP(K511,'[1]Науч.спец-ФГОС-кафедра'!$F$2:$S$52,14,0),"")</f>
        <v/>
      </c>
      <c r="AD511" s="14">
        <f t="shared" si="47"/>
        <v>2029</v>
      </c>
      <c r="AE511" s="14" t="s">
        <v>78</v>
      </c>
      <c r="AF511" s="6"/>
    </row>
    <row r="512" spans="1:32" ht="25.5" customHeight="1">
      <c r="A512" s="5" t="str">
        <f t="shared" si="42"/>
        <v>07.00.00</v>
      </c>
      <c r="B512" s="6" t="s">
        <v>32</v>
      </c>
      <c r="C512" s="7" t="str">
        <f t="shared" si="50"/>
        <v/>
      </c>
      <c r="D512" s="8" t="str">
        <f t="shared" si="51"/>
        <v/>
      </c>
      <c r="E512" s="9">
        <f>IFERROR(VLOOKUP(F512,'[1]ФГОС ВПО-ФГОС ВО'!$A$2:$C$111,3,0),IF(B512="ФГОС ВО",VLOOKUP([1]Группы!#REF!,'[1]Науч.спец-ФГОС-кафедра'!$F$3:$G$52,2,0),VLOOKUP(J512,'[1]Науч.спец-ФГОС-кафедра'!$B$3:$G$52,6,0)))</f>
        <v>270300</v>
      </c>
      <c r="F512" s="10" t="s">
        <v>468</v>
      </c>
      <c r="G512" s="11" t="s">
        <v>34</v>
      </c>
      <c r="H512" s="37" t="s">
        <v>942</v>
      </c>
      <c r="I512" s="12" t="s">
        <v>942</v>
      </c>
      <c r="J512" s="13" t="str">
        <f>IF(B512="ФГТ",VLOOKUP(F512,'[1]Науч.спец-ФГОС-кафедра'!$A$1:$B$52,2,0),VLOOKUP(F512,'[1]ФГОС ВПО-ФГОС ВО'!$A$2:$B$129,2,0))</f>
        <v>Дизайн архитектурной среды</v>
      </c>
      <c r="K512" s="13" t="s">
        <v>470</v>
      </c>
      <c r="L512" s="2">
        <v>2024</v>
      </c>
      <c r="M512" s="14">
        <f t="shared" ca="1" si="45"/>
        <v>1</v>
      </c>
      <c r="N512" s="2" t="str">
        <f>VLOOKUP(P512,[1]Кафедры!$A$2:$E$587,5,0)</f>
        <v>ИСАиИ</v>
      </c>
      <c r="O512" s="2" t="s">
        <v>48</v>
      </c>
      <c r="P512" s="2">
        <v>5</v>
      </c>
      <c r="Q512" s="2" t="str">
        <f>VLOOKUP(P512,[1]Кафедры!$A$2:$D$587,3,0)</f>
        <v>АиИИ</v>
      </c>
      <c r="R512" s="2" t="str">
        <f>VLOOKUP(P512,[1]Кафедры!$A$2:$D$587,4,0)</f>
        <v>Ульчицкий О.А.</v>
      </c>
      <c r="S512" s="15" t="s">
        <v>38</v>
      </c>
      <c r="T512" s="2"/>
      <c r="U512" s="16" t="s">
        <v>921</v>
      </c>
      <c r="V512" s="17">
        <v>45536</v>
      </c>
      <c r="W512" s="2" t="s">
        <v>49</v>
      </c>
      <c r="X512" s="17">
        <f t="shared" si="46"/>
        <v>47361</v>
      </c>
      <c r="Y512" s="2" t="str">
        <f>IFERROR(IF(B512="ФГОС ВО",VLOOKUP(E512,'[1]Науч.спец-ФГОС-кафедра'!$G$3:$H$52,2,0),VLOOKUP(F512,'[1]Науч.спец-ФГОС-кафедра'!$A$3:$H$52,8,0)),"")</f>
        <v/>
      </c>
      <c r="Z512" s="18">
        <v>21</v>
      </c>
      <c r="AA512" s="15" t="str">
        <f>IF(B512="ФГОС 3++",VLOOKUP(F512,'[1]Справочник ФГОС ВО'!$C$2:$K$126,9,0),"")</f>
        <v>Добавлена</v>
      </c>
      <c r="AB512" s="20"/>
      <c r="AC512" s="6" t="str">
        <f>IF(AND(G512="асп",B512="ФГОС ВО"),VLOOKUP(K512,'[1]Науч.спец-ФГОС-кафедра'!$F$2:$S$52,14,0),"")</f>
        <v/>
      </c>
      <c r="AD512" s="14">
        <f t="shared" si="47"/>
        <v>2029</v>
      </c>
      <c r="AE512" s="14" t="s">
        <v>78</v>
      </c>
      <c r="AF512" s="6"/>
    </row>
    <row r="513" spans="1:32" ht="26.45" customHeight="1">
      <c r="A513" s="5" t="str">
        <f t="shared" si="42"/>
        <v>08.00.00</v>
      </c>
      <c r="B513" s="6" t="s">
        <v>32</v>
      </c>
      <c r="C513" s="7" t="str">
        <f t="shared" si="50"/>
        <v/>
      </c>
      <c r="D513" s="8" t="str">
        <f t="shared" si="51"/>
        <v/>
      </c>
      <c r="E513" s="9">
        <f>IFERROR(VLOOKUP(F513,'[1]ФГОС ВПО-ФГОС ВО'!$A$2:$C$111,3,0),IF(B513="ФГОС ВО",VLOOKUP([1]Группы!#REF!,'[1]Науч.спец-ФГОС-кафедра'!$F$3:$G$52,2,0),VLOOKUP(J513,'[1]Науч.спец-ФГОС-кафедра'!$B$3:$G$52,6,0)))</f>
        <v>270800</v>
      </c>
      <c r="F513" s="10" t="s">
        <v>51</v>
      </c>
      <c r="G513" s="11" t="s">
        <v>34</v>
      </c>
      <c r="H513" s="37" t="s">
        <v>943</v>
      </c>
      <c r="I513" s="12" t="s">
        <v>943</v>
      </c>
      <c r="J513" s="13" t="str">
        <f>IF(B513="ФГТ",VLOOKUP(F513,'[1]Науч.спец-ФГОС-кафедра'!$A$1:$B$52,2,0),VLOOKUP(F513,'[1]ФГОС ВПО-ФГОС ВО'!$A$2:$B$129,2,0))</f>
        <v>Строительство</v>
      </c>
      <c r="K513" s="21" t="s">
        <v>59</v>
      </c>
      <c r="L513" s="2">
        <v>2024</v>
      </c>
      <c r="M513" s="14">
        <f t="shared" ca="1" si="45"/>
        <v>1</v>
      </c>
      <c r="N513" s="2" t="str">
        <f>VLOOKUP(P513,[1]Кафедры!$A$2:$E$587,5,0)</f>
        <v>ИСАиИ</v>
      </c>
      <c r="O513" s="2" t="s">
        <v>48</v>
      </c>
      <c r="P513" s="2">
        <v>42</v>
      </c>
      <c r="Q513" s="2" t="str">
        <f>VLOOKUP(P513,[1]Кафедры!$A$2:$D$587,3,0)</f>
        <v>ПиСЗ</v>
      </c>
      <c r="R513" s="2" t="str">
        <f>VLOOKUP(P513,[1]Кафедры!$A$2:$D$587,4,0)</f>
        <v>Наркевич М.Ю.</v>
      </c>
      <c r="S513" s="15" t="s">
        <v>38</v>
      </c>
      <c r="T513" s="2"/>
      <c r="U513" s="16" t="s">
        <v>921</v>
      </c>
      <c r="V513" s="17">
        <v>45536</v>
      </c>
      <c r="W513" s="2" t="s">
        <v>40</v>
      </c>
      <c r="X513" s="17">
        <f t="shared" si="46"/>
        <v>46996</v>
      </c>
      <c r="Y513" s="2" t="str">
        <f>IFERROR(IF(B513="ФГОС ВО",VLOOKUP(E513,'[1]Науч.спец-ФГОС-кафедра'!$G$3:$H$52,2,0),VLOOKUP(F513,'[1]Науч.спец-ФГОС-кафедра'!$A$3:$H$52,8,0)),"")</f>
        <v/>
      </c>
      <c r="Z513" s="18">
        <v>28</v>
      </c>
      <c r="AA513" s="15" t="str">
        <f>IF(B513="ФГОС 3++",VLOOKUP(F513,'[1]Справочник ФГОС ВО'!$C$2:$K$126,9,0),"")</f>
        <v>Актуализировано</v>
      </c>
      <c r="AB513" s="20"/>
      <c r="AC513" s="6" t="str">
        <f>IF(AND(G513="асп",B513="ФГОС ВО"),VLOOKUP(K513,'[1]Науч.спец-ФГОС-кафедра'!$F$2:$S$52,14,0),"")</f>
        <v/>
      </c>
      <c r="AD513" s="14">
        <f t="shared" si="47"/>
        <v>2028</v>
      </c>
      <c r="AE513" s="14" t="s">
        <v>78</v>
      </c>
      <c r="AF513" s="6"/>
    </row>
    <row r="514" spans="1:32" ht="26.25" customHeight="1">
      <c r="A514" s="5" t="str">
        <f t="shared" ref="A514:A577" si="52">IF(B514="ФГТ",MID(F514,1,3)&amp;".0",MID(F514,2,2)&amp;".00.00")</f>
        <v>08.00.00</v>
      </c>
      <c r="B514" s="6" t="s">
        <v>32</v>
      </c>
      <c r="C514" s="7" t="str">
        <f t="shared" si="50"/>
        <v/>
      </c>
      <c r="D514" s="8" t="str">
        <f t="shared" si="51"/>
        <v/>
      </c>
      <c r="E514" s="9">
        <f>IFERROR(VLOOKUP(F514,'[1]ФГОС ВПО-ФГОС ВО'!$A$2:$C$111,3,0),IF(B514="ФГОС ВО",VLOOKUP([1]Группы!#REF!,'[1]Науч.спец-ФГОС-кафедра'!$F$3:$G$52,2,0),VLOOKUP(J514,'[1]Науч.спец-ФГОС-кафедра'!$B$3:$G$52,6,0)))</f>
        <v>270800</v>
      </c>
      <c r="F514" s="10" t="s">
        <v>51</v>
      </c>
      <c r="G514" s="11" t="s">
        <v>34</v>
      </c>
      <c r="H514" s="37" t="s">
        <v>944</v>
      </c>
      <c r="I514" s="12" t="s">
        <v>944</v>
      </c>
      <c r="J514" s="13" t="str">
        <f>IF(B514="ФГТ",VLOOKUP(F514,'[1]Науч.спец-ФГОС-кафедра'!$A$1:$B$52,2,0),VLOOKUP(F514,'[1]ФГОС ВПО-ФГОС ВО'!$A$2:$B$129,2,0))</f>
        <v>Строительство</v>
      </c>
      <c r="K514" s="21" t="s">
        <v>762</v>
      </c>
      <c r="L514" s="2">
        <v>2024</v>
      </c>
      <c r="M514" s="14">
        <f t="shared" ref="M514:M577" ca="1" si="53">IF(MONTH(TODAY())&lt;=7,YEAR(TODAY())-L514,YEAR(TODAY())-L514+1)</f>
        <v>1</v>
      </c>
      <c r="N514" s="2" t="str">
        <f>VLOOKUP(P514,[1]Кафедры!$A$2:$E$587,5,0)</f>
        <v>ИСАиИ</v>
      </c>
      <c r="O514" s="2" t="s">
        <v>48</v>
      </c>
      <c r="P514" s="2">
        <v>42</v>
      </c>
      <c r="Q514" s="2" t="str">
        <f>VLOOKUP(P514,[1]Кафедры!$A$2:$D$587,3,0)</f>
        <v>ПиСЗ</v>
      </c>
      <c r="R514" s="2" t="str">
        <f>VLOOKUP(P514,[1]Кафедры!$A$2:$D$587,4,0)</f>
        <v>Наркевич М.Ю.</v>
      </c>
      <c r="S514" s="15" t="s">
        <v>38</v>
      </c>
      <c r="T514" s="2"/>
      <c r="U514" s="16" t="s">
        <v>921</v>
      </c>
      <c r="V514" s="17">
        <v>45536</v>
      </c>
      <c r="W514" s="2" t="s">
        <v>40</v>
      </c>
      <c r="X514" s="17">
        <f t="shared" ref="X514:X577" si="54">EDATE(V514,LEFT(W514,1)*12+MID(W514,3,2))-1</f>
        <v>46996</v>
      </c>
      <c r="Y514" s="2" t="str">
        <f>IFERROR(IF(B514="ФГОС ВО",VLOOKUP(E514,'[1]Науч.спец-ФГОС-кафедра'!$G$3:$H$52,2,0),VLOOKUP(F514,'[1]Науч.спец-ФГОС-кафедра'!$A$3:$H$52,8,0)),"")</f>
        <v/>
      </c>
      <c r="Z514" s="18">
        <v>24</v>
      </c>
      <c r="AA514" s="15" t="str">
        <f>IF(B514="ФГОС 3++",VLOOKUP(F514,'[1]Справочник ФГОС ВО'!$C$2:$K$126,9,0),"")</f>
        <v>Актуализировано</v>
      </c>
      <c r="AB514" s="20"/>
      <c r="AC514" s="6" t="str">
        <f>IF(AND(G514="асп",B514="ФГОС ВО"),VLOOKUP(K514,'[1]Науч.спец-ФГОС-кафедра'!$F$2:$S$52,14,0),"")</f>
        <v/>
      </c>
      <c r="AD514" s="14">
        <f t="shared" si="47"/>
        <v>2028</v>
      </c>
      <c r="AE514" s="14" t="s">
        <v>78</v>
      </c>
      <c r="AF514" s="6"/>
    </row>
    <row r="515" spans="1:32" ht="30">
      <c r="A515" s="5" t="str">
        <f t="shared" si="52"/>
        <v>08.00.00</v>
      </c>
      <c r="B515" s="6" t="s">
        <v>32</v>
      </c>
      <c r="C515" s="7" t="str">
        <f t="shared" si="50"/>
        <v/>
      </c>
      <c r="D515" s="8" t="str">
        <f t="shared" si="51"/>
        <v/>
      </c>
      <c r="E515" s="9">
        <f>IFERROR(VLOOKUP(F515,'[1]ФГОС ВПО-ФГОС ВО'!$A$2:$C$111,3,0),IF(B515="ФГОС ВО",VLOOKUP([1]Группы!#REF!,'[1]Науч.спец-ФГОС-кафедра'!$F$3:$G$52,2,0),VLOOKUP(J515,'[1]Науч.спец-ФГОС-кафедра'!$B$3:$G$52,6,0)))</f>
        <v>270800</v>
      </c>
      <c r="F515" s="10" t="s">
        <v>51</v>
      </c>
      <c r="G515" s="11" t="s">
        <v>34</v>
      </c>
      <c r="H515" s="37" t="s">
        <v>945</v>
      </c>
      <c r="I515" s="12" t="s">
        <v>945</v>
      </c>
      <c r="J515" s="13" t="str">
        <f>IF(B515="ФГТ",VLOOKUP(F515,'[1]Науч.спец-ФГОС-кафедра'!$A$1:$B$52,2,0),VLOOKUP(F515,'[1]ФГОС ВПО-ФГОС ВО'!$A$2:$B$129,2,0))</f>
        <v>Строительство</v>
      </c>
      <c r="K515" s="21" t="s">
        <v>764</v>
      </c>
      <c r="L515" s="2">
        <v>2024</v>
      </c>
      <c r="M515" s="14">
        <f t="shared" ca="1" si="53"/>
        <v>1</v>
      </c>
      <c r="N515" s="2" t="str">
        <f>VLOOKUP(P515,[1]Кафедры!$A$2:$E$587,5,0)</f>
        <v>ИСАиИ</v>
      </c>
      <c r="O515" s="2" t="s">
        <v>55</v>
      </c>
      <c r="P515" s="2">
        <v>62</v>
      </c>
      <c r="Q515" s="2" t="str">
        <f>VLOOKUP(P515,[1]Кафедры!$A$2:$D$499,3,0)</f>
        <v>УиИС</v>
      </c>
      <c r="R515" s="2" t="str">
        <f>VLOOKUP(P515,[1]Кафедры!$A$2:$D$587,4,0)</f>
        <v>Суровцов М.М.</v>
      </c>
      <c r="S515" s="15" t="s">
        <v>56</v>
      </c>
      <c r="T515" s="2"/>
      <c r="U515" s="16" t="s">
        <v>39</v>
      </c>
      <c r="V515" s="17">
        <v>45566</v>
      </c>
      <c r="W515" s="2" t="s">
        <v>57</v>
      </c>
      <c r="X515" s="17">
        <f t="shared" si="54"/>
        <v>47361</v>
      </c>
      <c r="Y515" s="2" t="str">
        <f>IFERROR(IF(B515="ФГОС ВО",VLOOKUP(E515,'[1]Науч.спец-ФГОС-кафедра'!$G$3:$H$52,2,0),VLOOKUP(F515,'[1]Науч.спец-ФГОС-кафедра'!$A$3:$H$52,8,0)),"")</f>
        <v/>
      </c>
      <c r="Z515" s="18">
        <v>19</v>
      </c>
      <c r="AA515" s="15" t="str">
        <f>IF(B515="ФГОС 3++",VLOOKUP(F515,'[1]Справочник ФГОС ВО'!$C$2:$K$126,9,0),"")</f>
        <v>Актуализировано</v>
      </c>
      <c r="AB515" s="20"/>
      <c r="AC515" s="6" t="str">
        <f>IF(AND(G515="асп",B515="ФГОС ВО"),VLOOKUP(K515,'[1]Науч.спец-ФГОС-кафедра'!$F$2:$S$52,14,0),"")</f>
        <v/>
      </c>
      <c r="AD515" s="14">
        <f t="shared" si="47"/>
        <v>2029</v>
      </c>
      <c r="AE515" s="14" t="s">
        <v>78</v>
      </c>
      <c r="AF515" s="6"/>
    </row>
    <row r="516" spans="1:32" ht="30">
      <c r="A516" s="5" t="str">
        <f t="shared" si="52"/>
        <v>08.00.00</v>
      </c>
      <c r="B516" s="6" t="s">
        <v>32</v>
      </c>
      <c r="C516" s="7" t="str">
        <f t="shared" si="50"/>
        <v/>
      </c>
      <c r="D516" s="8" t="str">
        <f t="shared" si="51"/>
        <v/>
      </c>
      <c r="E516" s="9">
        <f>IFERROR(VLOOKUP(F516,'[1]ФГОС ВПО-ФГОС ВО'!$A$2:$C$111,3,0),IF(B516="ФГОС ВО",VLOOKUP([1]Группы!#REF!,'[1]Науч.спец-ФГОС-кафедра'!$F$3:$G$52,2,0),VLOOKUP(J516,'[1]Науч.спец-ФГОС-кафедра'!$B$3:$G$52,6,0)))</f>
        <v>270800</v>
      </c>
      <c r="F516" s="10" t="s">
        <v>51</v>
      </c>
      <c r="G516" s="11" t="s">
        <v>34</v>
      </c>
      <c r="H516" s="37" t="s">
        <v>946</v>
      </c>
      <c r="I516" s="12" t="s">
        <v>946</v>
      </c>
      <c r="J516" s="13" t="str">
        <f>IF(B516="ФГТ",VLOOKUP(F516,'[1]Науч.спец-ФГОС-кафедра'!$A$1:$B$52,2,0),VLOOKUP(F516,'[1]ФГОС ВПО-ФГОС ВО'!$A$2:$B$129,2,0))</f>
        <v>Строительство</v>
      </c>
      <c r="K516" s="21" t="s">
        <v>947</v>
      </c>
      <c r="L516" s="2">
        <v>2024</v>
      </c>
      <c r="M516" s="14">
        <f t="shared" ca="1" si="53"/>
        <v>1</v>
      </c>
      <c r="N516" s="2" t="str">
        <f>VLOOKUP(P516,[1]Кафедры!$A$2:$E$587,5,0)</f>
        <v>ИСАиИ</v>
      </c>
      <c r="O516" s="2" t="s">
        <v>48</v>
      </c>
      <c r="P516" s="2">
        <v>62</v>
      </c>
      <c r="Q516" s="2" t="str">
        <f>VLOOKUP(P516,[1]Кафедры!$A$2:$D$499,3,0)</f>
        <v>УиИС</v>
      </c>
      <c r="R516" s="2" t="str">
        <f>VLOOKUP(P516,[1]Кафедры!$A$2:$D$587,4,0)</f>
        <v>Суровцов М.М.</v>
      </c>
      <c r="S516" s="15" t="s">
        <v>38</v>
      </c>
      <c r="T516" s="2"/>
      <c r="U516" s="16" t="s">
        <v>921</v>
      </c>
      <c r="V516" s="17">
        <v>45536</v>
      </c>
      <c r="W516" s="2" t="s">
        <v>40</v>
      </c>
      <c r="X516" s="17">
        <f t="shared" si="54"/>
        <v>46996</v>
      </c>
      <c r="Y516" s="2" t="str">
        <f>IFERROR(IF(B516="ФГОС ВО",VLOOKUP(E516,'[1]Науч.спец-ФГОС-кафедра'!$G$3:$H$52,2,0),VLOOKUP(F516,'[1]Науч.спец-ФГОС-кафедра'!$A$3:$H$52,8,0)),"")</f>
        <v/>
      </c>
      <c r="Z516" s="18">
        <v>25</v>
      </c>
      <c r="AA516" s="15" t="str">
        <f>IF(B516="ФГОС 3++",VLOOKUP(F516,'[1]Справочник ФГОС ВО'!$C$2:$K$126,9,0),"")</f>
        <v>Актуализировано</v>
      </c>
      <c r="AB516" s="20"/>
      <c r="AC516" s="6" t="str">
        <f>IF(AND(G516="асп",B516="ФГОС ВО"),VLOOKUP(K516,'[1]Науч.спец-ФГОС-кафедра'!$F$2:$S$52,14,0),"")</f>
        <v/>
      </c>
      <c r="AD516" s="14">
        <f t="shared" si="47"/>
        <v>2028</v>
      </c>
      <c r="AE516" s="14" t="s">
        <v>78</v>
      </c>
      <c r="AF516" s="6"/>
    </row>
    <row r="517" spans="1:32" ht="38.25">
      <c r="A517" s="5" t="str">
        <f t="shared" si="52"/>
        <v>09.00.00</v>
      </c>
      <c r="B517" s="6" t="s">
        <v>32</v>
      </c>
      <c r="C517" s="7" t="str">
        <f t="shared" si="50"/>
        <v/>
      </c>
      <c r="D517" s="8" t="str">
        <f t="shared" si="51"/>
        <v/>
      </c>
      <c r="E517" s="9">
        <f>IFERROR(VLOOKUP(F517,'[1]ФГОС ВПО-ФГОС ВО'!$A$2:$C$111,3,0),IF(B517="ФГОС ВО",VLOOKUP([1]Группы!#REF!,'[1]Науч.спец-ФГОС-кафедра'!$F$3:$G$52,2,0),VLOOKUP(J517,'[1]Науч.спец-ФГОС-кафедра'!$B$3:$G$52,6,0)))</f>
        <v>230100</v>
      </c>
      <c r="F517" s="10" t="s">
        <v>70</v>
      </c>
      <c r="G517" s="11" t="s">
        <v>34</v>
      </c>
      <c r="H517" s="37" t="s">
        <v>948</v>
      </c>
      <c r="I517" s="12" t="s">
        <v>948</v>
      </c>
      <c r="J517" s="13" t="str">
        <f>IF(B517="ФГТ",VLOOKUP(F517,'[1]Науч.спец-ФГОС-кафедра'!$A$1:$B$52,2,0),VLOOKUP(F517,'[1]ФГОС ВПО-ФГОС ВО'!$A$2:$B$129,2,0))</f>
        <v>Информатика и вычислительная техника</v>
      </c>
      <c r="K517" s="13" t="s">
        <v>72</v>
      </c>
      <c r="L517" s="2">
        <v>2024</v>
      </c>
      <c r="M517" s="14">
        <f t="shared" ca="1" si="53"/>
        <v>1</v>
      </c>
      <c r="N517" s="2" t="str">
        <f>VLOOKUP(P517,[1]Кафедры!$A$2:$E$587,5,0)</f>
        <v>ИЭиАС</v>
      </c>
      <c r="O517" s="2" t="s">
        <v>77</v>
      </c>
      <c r="P517" s="2">
        <v>11</v>
      </c>
      <c r="Q517" s="2" t="str">
        <f>VLOOKUP(P517,[1]Кафедры!$A$2:$D$587,3,0)</f>
        <v>ВТиП</v>
      </c>
      <c r="R517" s="2" t="str">
        <f>VLOOKUP(P517,[1]Кафедры!$A$2:$D$587,4,0)</f>
        <v>Логунова О.С.</v>
      </c>
      <c r="S517" s="15" t="s">
        <v>38</v>
      </c>
      <c r="T517" s="2"/>
      <c r="U517" s="16" t="s">
        <v>921</v>
      </c>
      <c r="V517" s="17">
        <v>45536</v>
      </c>
      <c r="W517" s="2" t="s">
        <v>40</v>
      </c>
      <c r="X517" s="17">
        <f t="shared" si="54"/>
        <v>46996</v>
      </c>
      <c r="Y517" s="2" t="str">
        <f>IFERROR(IF(B517="ФГОС ВО",VLOOKUP(E517,'[1]Науч.спец-ФГОС-кафедра'!$G$3:$H$52,2,0),VLOOKUP(F517,'[1]Науч.спец-ФГОС-кафедра'!$A$3:$H$52,8,0)),"")</f>
        <v/>
      </c>
      <c r="Z517" s="22">
        <v>27</v>
      </c>
      <c r="AA517" s="15" t="str">
        <f>IF(B517="ФГОС 3++",VLOOKUP(F517,'[1]Справочник ФГОС ВО'!$C$2:$K$126,9,0),"")</f>
        <v>Алгоритмы</v>
      </c>
      <c r="AB517" s="20" t="s">
        <v>74</v>
      </c>
      <c r="AC517" s="6" t="str">
        <f>IF(AND(G517="асп",B517="ФГОС ВО"),VLOOKUP(K517,'[1]Науч.спец-ФГОС-кафедра'!$F$2:$S$52,14,0),"")</f>
        <v/>
      </c>
      <c r="AD517" s="14">
        <f t="shared" si="47"/>
        <v>2028</v>
      </c>
      <c r="AE517" s="14" t="s">
        <v>78</v>
      </c>
      <c r="AF517" s="14" t="s">
        <v>78</v>
      </c>
    </row>
    <row r="518" spans="1:32" ht="38.25">
      <c r="A518" s="5" t="str">
        <f t="shared" si="52"/>
        <v>09.00.00</v>
      </c>
      <c r="B518" s="6" t="s">
        <v>32</v>
      </c>
      <c r="C518" s="7" t="str">
        <f t="shared" si="50"/>
        <v/>
      </c>
      <c r="D518" s="8" t="str">
        <f t="shared" si="51"/>
        <v/>
      </c>
      <c r="E518" s="9">
        <f>IFERROR(VLOOKUP(F518,'[1]ФГОС ВПО-ФГОС ВО'!$A$2:$C$111,3,0),IF(B518="ФГОС ВО",VLOOKUP([1]Группы!#REF!,'[1]Науч.спец-ФГОС-кафедра'!$F$3:$G$52,2,0),VLOOKUP(J518,'[1]Науч.спец-ФГОС-кафедра'!$B$3:$G$52,6,0)))</f>
        <v>230100</v>
      </c>
      <c r="F518" s="10" t="s">
        <v>70</v>
      </c>
      <c r="G518" s="11" t="s">
        <v>34</v>
      </c>
      <c r="H518" s="37" t="s">
        <v>949</v>
      </c>
      <c r="I518" s="12" t="s">
        <v>949</v>
      </c>
      <c r="J518" s="13" t="str">
        <f>IF(B518="ФГТ",VLOOKUP(F518,'[1]Науч.спец-ФГОС-кафедра'!$A$1:$B$52,2,0),VLOOKUP(F518,'[1]ФГОС ВПО-ФГОС ВО'!$A$2:$B$129,2,0))</f>
        <v>Информатика и вычислительная техника</v>
      </c>
      <c r="K518" s="13" t="s">
        <v>72</v>
      </c>
      <c r="L518" s="2">
        <v>2024</v>
      </c>
      <c r="M518" s="14">
        <f t="shared" ca="1" si="53"/>
        <v>1</v>
      </c>
      <c r="N518" s="2" t="str">
        <f>VLOOKUP(P518,[1]Кафедры!$A$2:$E$587,5,0)</f>
        <v>ИЭиАС</v>
      </c>
      <c r="O518" s="2" t="s">
        <v>55</v>
      </c>
      <c r="P518" s="2">
        <v>11</v>
      </c>
      <c r="Q518" s="2" t="str">
        <f>VLOOKUP(P518,[1]Кафедры!$A$2:$D$587,3,0)</f>
        <v>ВТиП</v>
      </c>
      <c r="R518" s="2" t="str">
        <f>VLOOKUP(P518,[1]Кафедры!$A$2:$D$587,4,0)</f>
        <v>Логунова О.С.</v>
      </c>
      <c r="S518" s="15" t="s">
        <v>73</v>
      </c>
      <c r="T518" s="2"/>
      <c r="U518" s="16" t="s">
        <v>39</v>
      </c>
      <c r="V518" s="17">
        <v>45566</v>
      </c>
      <c r="W518" s="2" t="s">
        <v>57</v>
      </c>
      <c r="X518" s="17">
        <f t="shared" si="54"/>
        <v>47361</v>
      </c>
      <c r="Y518" s="2" t="str">
        <f>IFERROR(IF(B518="ФГОС ВО",VLOOKUP(E518,'[1]Науч.спец-ФГОС-кафедра'!$G$3:$H$52,2,0),VLOOKUP(F518,'[1]Науч.спец-ФГОС-кафедра'!$A$3:$H$52,8,0)),"")</f>
        <v/>
      </c>
      <c r="Z518" s="22">
        <v>16</v>
      </c>
      <c r="AA518" s="15" t="str">
        <f>IF(B518="ФГОС 3++",VLOOKUP(F518,'[1]Справочник ФГОС ВО'!$C$2:$K$126,9,0),"")</f>
        <v>Алгоритмы</v>
      </c>
      <c r="AB518" s="20" t="s">
        <v>74</v>
      </c>
      <c r="AC518" s="6" t="str">
        <f>IF(AND(G518="асп",B518="ФГОС ВО"),VLOOKUP(K518,'[1]Науч.спец-ФГОС-кафедра'!$F$2:$S$52,14,0),"")</f>
        <v/>
      </c>
      <c r="AD518" s="14">
        <f t="shared" si="47"/>
        <v>2029</v>
      </c>
      <c r="AE518" s="14" t="s">
        <v>78</v>
      </c>
      <c r="AF518" s="6"/>
    </row>
    <row r="519" spans="1:32" ht="24.75" customHeight="1">
      <c r="A519" s="5" t="str">
        <f t="shared" si="52"/>
        <v>09.00.00</v>
      </c>
      <c r="B519" s="6" t="s">
        <v>32</v>
      </c>
      <c r="C519" s="7" t="str">
        <f t="shared" si="50"/>
        <v/>
      </c>
      <c r="D519" s="8" t="str">
        <f t="shared" si="51"/>
        <v/>
      </c>
      <c r="E519" s="9">
        <f>IFERROR(VLOOKUP(F519,'[1]ФГОС ВПО-ФГОС ВО'!$A$2:$C$111,3,0),IF(B519="ФГОС ВО",VLOOKUP([1]Группы!#REF!,'[1]Науч.спец-ФГОС-кафедра'!$F$3:$G$52,2,0),VLOOKUP(J519,'[1]Науч.спец-ФГОС-кафедра'!$B$3:$G$52,6,0)))</f>
        <v>230100</v>
      </c>
      <c r="F519" s="10" t="s">
        <v>70</v>
      </c>
      <c r="G519" s="11" t="s">
        <v>34</v>
      </c>
      <c r="H519" s="37" t="s">
        <v>950</v>
      </c>
      <c r="I519" s="12" t="s">
        <v>950</v>
      </c>
      <c r="J519" s="13" t="str">
        <f>IF(B519="ФГТ",VLOOKUP(F519,'[1]Науч.спец-ФГОС-кафедра'!$A$1:$B$52,2,0),VLOOKUP(F519,'[1]ФГОС ВПО-ФГОС ВО'!$A$2:$B$129,2,0))</f>
        <v>Информатика и вычислительная техника</v>
      </c>
      <c r="K519" s="13" t="s">
        <v>80</v>
      </c>
      <c r="L519" s="2">
        <v>2024</v>
      </c>
      <c r="M519" s="14">
        <f t="shared" ca="1" si="53"/>
        <v>1</v>
      </c>
      <c r="N519" s="2" t="str">
        <f>VLOOKUP(P519,[1]Кафедры!$A$2:$E$587,5,0)</f>
        <v>ИЭиАС</v>
      </c>
      <c r="O519" s="2" t="s">
        <v>77</v>
      </c>
      <c r="P519" s="2">
        <v>11</v>
      </c>
      <c r="Q519" s="2" t="str">
        <f>VLOOKUP(P519,[1]Кафедры!$A$2:$D$587,3,0)</f>
        <v>ВТиП</v>
      </c>
      <c r="R519" s="2" t="str">
        <f>VLOOKUP(P519,[1]Кафедры!$A$2:$D$587,4,0)</f>
        <v>Логунова О.С.</v>
      </c>
      <c r="S519" s="15" t="s">
        <v>38</v>
      </c>
      <c r="T519" s="2"/>
      <c r="U519" s="16" t="s">
        <v>921</v>
      </c>
      <c r="V519" s="17">
        <v>45536</v>
      </c>
      <c r="W519" s="2" t="s">
        <v>40</v>
      </c>
      <c r="X519" s="17">
        <f t="shared" si="54"/>
        <v>46996</v>
      </c>
      <c r="Y519" s="2" t="str">
        <f>IFERROR(IF(B519="ФГОС ВО",VLOOKUP(E519,'[1]Науч.спец-ФГОС-кафедра'!$G$3:$H$52,2,0),VLOOKUP(F519,'[1]Науч.спец-ФГОС-кафедра'!$A$3:$H$52,8,0)),"")</f>
        <v/>
      </c>
      <c r="Z519" s="22">
        <v>25</v>
      </c>
      <c r="AA519" s="15" t="str">
        <f>IF(B519="ФГОС 3++",VLOOKUP(F519,'[1]Справочник ФГОС ВО'!$C$2:$K$126,9,0),"")</f>
        <v>Алгоритмы</v>
      </c>
      <c r="AB519" s="20" t="s">
        <v>74</v>
      </c>
      <c r="AC519" s="6" t="str">
        <f>IF(AND(G519="асп",B519="ФГОС ВО"),VLOOKUP(K519,'[1]Науч.спец-ФГОС-кафедра'!$F$2:$S$52,14,0),"")</f>
        <v/>
      </c>
      <c r="AD519" s="14">
        <f t="shared" ref="AD519:AD582" si="55">YEAR(X519)</f>
        <v>2028</v>
      </c>
      <c r="AE519" s="14" t="s">
        <v>78</v>
      </c>
      <c r="AF519" s="14" t="s">
        <v>78</v>
      </c>
    </row>
    <row r="520" spans="1:32" ht="24.75" customHeight="1">
      <c r="A520" s="5" t="str">
        <f t="shared" si="52"/>
        <v>09.00.00</v>
      </c>
      <c r="B520" s="6" t="s">
        <v>32</v>
      </c>
      <c r="C520" s="7" t="str">
        <f t="shared" si="50"/>
        <v/>
      </c>
      <c r="D520" s="8" t="str">
        <f t="shared" si="51"/>
        <v/>
      </c>
      <c r="E520" s="9">
        <f>IFERROR(VLOOKUP(F520,'[1]ФГОС ВПО-ФГОС ВО'!$A$2:$C$111,3,0),IF(B520="ФГОС ВО",VLOOKUP([1]Группы!#REF!,'[1]Науч.спец-ФГОС-кафедра'!$F$3:$G$52,2,0),VLOOKUP(J520,'[1]Науч.спец-ФГОС-кафедра'!$B$3:$G$52,6,0)))</f>
        <v>230100</v>
      </c>
      <c r="F520" s="10" t="s">
        <v>70</v>
      </c>
      <c r="G520" s="11" t="s">
        <v>34</v>
      </c>
      <c r="H520" s="37" t="s">
        <v>951</v>
      </c>
      <c r="I520" s="12" t="s">
        <v>951</v>
      </c>
      <c r="J520" s="13" t="str">
        <f>IF(B520="ФГТ",VLOOKUP(F520,'[1]Науч.спец-ФГОС-кафедра'!$A$1:$B$52,2,0),VLOOKUP(F520,'[1]ФГОС ВПО-ФГОС ВО'!$A$2:$B$129,2,0))</f>
        <v>Информатика и вычислительная техника</v>
      </c>
      <c r="K520" s="13" t="s">
        <v>481</v>
      </c>
      <c r="L520" s="2">
        <v>2024</v>
      </c>
      <c r="M520" s="14">
        <f t="shared" ca="1" si="53"/>
        <v>1</v>
      </c>
      <c r="N520" s="2" t="str">
        <f>VLOOKUP(P520,[1]Кафедры!$A$2:$E$587,5,0)</f>
        <v>ИЭиАС</v>
      </c>
      <c r="O520" s="2" t="s">
        <v>77</v>
      </c>
      <c r="P520" s="2">
        <v>11</v>
      </c>
      <c r="Q520" s="2" t="str">
        <f>VLOOKUP(P520,[1]Кафедры!$A$2:$D$587,3,0)</f>
        <v>ВТиП</v>
      </c>
      <c r="R520" s="2" t="str">
        <f>VLOOKUP(P520,[1]Кафедры!$A$2:$D$587,4,0)</f>
        <v>Логунова О.С.</v>
      </c>
      <c r="S520" s="15" t="s">
        <v>38</v>
      </c>
      <c r="T520" s="2"/>
      <c r="U520" s="16" t="s">
        <v>921</v>
      </c>
      <c r="V520" s="17">
        <v>45536</v>
      </c>
      <c r="W520" s="2" t="s">
        <v>40</v>
      </c>
      <c r="X520" s="17">
        <f t="shared" si="54"/>
        <v>46996</v>
      </c>
      <c r="Y520" s="2" t="str">
        <f>IFERROR(IF(B520="ФГОС ВО",VLOOKUP(E520,'[1]Науч.спец-ФГОС-кафедра'!$G$3:$H$52,2,0),VLOOKUP(F520,'[1]Науч.спец-ФГОС-кафедра'!$A$3:$H$52,8,0)),"")</f>
        <v/>
      </c>
      <c r="Z520" s="22">
        <v>25</v>
      </c>
      <c r="AA520" s="15" t="str">
        <f>IF(B520="ФГОС 3++",VLOOKUP(F520,'[1]Справочник ФГОС ВО'!$C$2:$K$126,9,0),"")</f>
        <v>Алгоритмы</v>
      </c>
      <c r="AB520" s="20" t="s">
        <v>74</v>
      </c>
      <c r="AC520" s="6" t="str">
        <f>IF(AND(G520="асп",B520="ФГОС ВО"),VLOOKUP(K520,'[1]Науч.спец-ФГОС-кафедра'!$F$2:$S$52,14,0),"")</f>
        <v/>
      </c>
      <c r="AD520" s="14">
        <f t="shared" si="55"/>
        <v>2028</v>
      </c>
      <c r="AE520" s="14" t="s">
        <v>78</v>
      </c>
      <c r="AF520" s="14" t="s">
        <v>78</v>
      </c>
    </row>
    <row r="521" spans="1:32" ht="38.25">
      <c r="A521" s="5" t="str">
        <f t="shared" si="52"/>
        <v>09.00.00</v>
      </c>
      <c r="B521" s="6" t="s">
        <v>32</v>
      </c>
      <c r="C521" s="7" t="str">
        <f t="shared" si="50"/>
        <v/>
      </c>
      <c r="D521" s="8" t="str">
        <f t="shared" si="51"/>
        <v/>
      </c>
      <c r="E521" s="9" t="str">
        <f>IFERROR(VLOOKUP(F521,'[1]ФГОС ВПО-ФГОС ВО'!$A$2:$C$111,3,0),IF(B521="ФГОС ВО",VLOOKUP([1]Группы!#REF!,'[1]Науч.спец-ФГОС-кафедра'!$F$3:$G$52,2,0),VLOOKUP(J521,'[1]Науч.спец-ФГОС-кафедра'!$B$3:$G$52,6,0)))</f>
        <v>230700</v>
      </c>
      <c r="F521" s="10" t="s">
        <v>81</v>
      </c>
      <c r="G521" s="11" t="s">
        <v>34</v>
      </c>
      <c r="H521" s="37" t="s">
        <v>952</v>
      </c>
      <c r="I521" s="56" t="s">
        <v>952</v>
      </c>
      <c r="J521" s="13" t="str">
        <f>IF(B521="ФГТ",VLOOKUP(F521,'[1]Науч.спец-ФГОС-кафедра'!$A$1:$B$52,2,0),VLOOKUP(F521,'[1]ФГОС ВПО-ФГОС ВО'!$A$2:$B$129,2,0))</f>
        <v>Прикладная информатика</v>
      </c>
      <c r="K521" s="13" t="s">
        <v>483</v>
      </c>
      <c r="L521" s="2">
        <v>2024</v>
      </c>
      <c r="M521" s="14">
        <f t="shared" ca="1" si="53"/>
        <v>1</v>
      </c>
      <c r="N521" s="2" t="str">
        <f>VLOOKUP(P521,[1]Кафедры!$A$2:$E$587,5,0)</f>
        <v>ИЭиАС</v>
      </c>
      <c r="O521" s="2" t="s">
        <v>77</v>
      </c>
      <c r="P521" s="2">
        <v>6</v>
      </c>
      <c r="Q521" s="2" t="str">
        <f>VLOOKUP(P521,[1]Кафедры!$A$2:$D$587,3,0)</f>
        <v>БИиИТ</v>
      </c>
      <c r="R521" s="2" t="str">
        <f>VLOOKUP(P521,[1]Кафедры!$A$2:$D$587,4,0)</f>
        <v>Чусавитина Г.Н.</v>
      </c>
      <c r="S521" s="15" t="s">
        <v>38</v>
      </c>
      <c r="T521" s="2"/>
      <c r="U521" s="16" t="s">
        <v>921</v>
      </c>
      <c r="V521" s="17">
        <v>45536</v>
      </c>
      <c r="W521" s="2" t="s">
        <v>40</v>
      </c>
      <c r="X521" s="17">
        <f t="shared" si="54"/>
        <v>46996</v>
      </c>
      <c r="Y521" s="2" t="str">
        <f>IFERROR(IF(B521="ФГОС ВО",VLOOKUP(E521,'[1]Науч.спец-ФГОС-кафедра'!$G$3:$H$52,2,0),VLOOKUP(F521,'[1]Науч.спец-ФГОС-кафедра'!$A$3:$H$52,8,0)),"")</f>
        <v/>
      </c>
      <c r="Z521" s="22">
        <v>26</v>
      </c>
      <c r="AA521" s="15" t="str">
        <f>IF(B521="ФГОС 3++",VLOOKUP(F521,'[1]Справочник ФГОС ВО'!$C$2:$K$126,9,0),"")</f>
        <v>Алгоритмы</v>
      </c>
      <c r="AB521" s="20" t="s">
        <v>74</v>
      </c>
      <c r="AC521" s="6" t="str">
        <f>IF(AND(G521="асп",B521="ФГОС ВО"),VLOOKUP(K521,'[1]Науч.спец-ФГОС-кафедра'!$F$2:$S$52,14,0),"")</f>
        <v/>
      </c>
      <c r="AD521" s="14">
        <f t="shared" si="55"/>
        <v>2028</v>
      </c>
      <c r="AE521" s="14" t="s">
        <v>78</v>
      </c>
      <c r="AF521" s="14" t="s">
        <v>78</v>
      </c>
    </row>
    <row r="522" spans="1:32" ht="51">
      <c r="A522" s="5" t="str">
        <f t="shared" si="52"/>
        <v>09.00.00</v>
      </c>
      <c r="B522" s="6" t="s">
        <v>32</v>
      </c>
      <c r="C522" s="7" t="str">
        <f t="shared" si="50"/>
        <v/>
      </c>
      <c r="D522" s="8" t="str">
        <f t="shared" si="51"/>
        <v/>
      </c>
      <c r="E522" s="9" t="str">
        <f>IFERROR(VLOOKUP(F522,'[1]ФГОС ВПО-ФГОС ВО'!$A$2:$C$111,3,0),IF(B522="ФГОС ВО",VLOOKUP([1]Группы!#REF!,'[1]Науч.спец-ФГОС-кафедра'!$F$3:$G$52,2,0),VLOOKUP(J522,'[1]Науч.спец-ФГОС-кафедра'!$B$3:$G$52,6,0)))</f>
        <v>230700</v>
      </c>
      <c r="F522" s="10" t="s">
        <v>81</v>
      </c>
      <c r="G522" s="11" t="s">
        <v>34</v>
      </c>
      <c r="H522" s="37" t="s">
        <v>953</v>
      </c>
      <c r="I522" s="56" t="s">
        <v>953</v>
      </c>
      <c r="J522" s="13" t="str">
        <f>IF(B522="ФГТ",VLOOKUP(F522,'[1]Науч.спец-ФГОС-кафедра'!$A$1:$B$52,2,0),VLOOKUP(F522,'[1]ФГОС ВПО-ФГОС ВО'!$A$2:$B$129,2,0))</f>
        <v>Прикладная информатика</v>
      </c>
      <c r="K522" s="13" t="s">
        <v>485</v>
      </c>
      <c r="L522" s="2">
        <v>2024</v>
      </c>
      <c r="M522" s="14">
        <f t="shared" ca="1" si="53"/>
        <v>1</v>
      </c>
      <c r="N522" s="2" t="str">
        <f>VLOOKUP(P522,[1]Кафедры!$A$2:$E$587,5,0)</f>
        <v>ИЭиАС</v>
      </c>
      <c r="O522" s="2" t="s">
        <v>77</v>
      </c>
      <c r="P522" s="2">
        <v>6</v>
      </c>
      <c r="Q522" s="2" t="str">
        <f>VLOOKUP(P522,[1]Кафедры!$A$2:$D$587,3,0)</f>
        <v>БИиИТ</v>
      </c>
      <c r="R522" s="2" t="str">
        <f>VLOOKUP(P522,[1]Кафедры!$A$2:$D$587,4,0)</f>
        <v>Чусавитина Г.Н.</v>
      </c>
      <c r="S522" s="15" t="s">
        <v>38</v>
      </c>
      <c r="T522" s="2"/>
      <c r="U522" s="16" t="s">
        <v>921</v>
      </c>
      <c r="V522" s="17">
        <v>45536</v>
      </c>
      <c r="W522" s="2" t="s">
        <v>40</v>
      </c>
      <c r="X522" s="17">
        <f t="shared" si="54"/>
        <v>46996</v>
      </c>
      <c r="Y522" s="2" t="str">
        <f>IFERROR(IF(B522="ФГОС ВО",VLOOKUP(E522,'[1]Науч.спец-ФГОС-кафедра'!$G$3:$H$52,2,0),VLOOKUP(F522,'[1]Науч.спец-ФГОС-кафедра'!$A$3:$H$52,8,0)),"")</f>
        <v/>
      </c>
      <c r="Z522" s="22">
        <v>23</v>
      </c>
      <c r="AA522" s="15" t="str">
        <f>IF(B522="ФГОС 3++",VLOOKUP(F522,'[1]Справочник ФГОС ВО'!$C$2:$K$126,9,0),"")</f>
        <v>Алгоритмы</v>
      </c>
      <c r="AB522" s="20" t="s">
        <v>74</v>
      </c>
      <c r="AC522" s="6" t="str">
        <f>IF(AND(G522="асп",B522="ФГОС ВО"),VLOOKUP(K522,'[1]Науч.спец-ФГОС-кафедра'!$F$2:$S$52,14,0),"")</f>
        <v/>
      </c>
      <c r="AD522" s="14">
        <f t="shared" si="55"/>
        <v>2028</v>
      </c>
      <c r="AE522" s="14" t="s">
        <v>78</v>
      </c>
      <c r="AF522" s="14" t="s">
        <v>78</v>
      </c>
    </row>
    <row r="523" spans="1:32" ht="26.45" customHeight="1">
      <c r="A523" s="5" t="str">
        <f t="shared" si="52"/>
        <v>11.00.00</v>
      </c>
      <c r="B523" s="6" t="s">
        <v>32</v>
      </c>
      <c r="C523" s="7" t="str">
        <f t="shared" si="50"/>
        <v/>
      </c>
      <c r="D523" s="8" t="str">
        <f t="shared" si="51"/>
        <v/>
      </c>
      <c r="E523" s="9">
        <f>IFERROR(VLOOKUP(F523,'[1]ФГОС ВПО-ФГОС ВО'!$A$2:$C$111,3,0),IF(B523="ФГОС ВО",VLOOKUP([1]Группы!#REF!,'[1]Науч.спец-ФГОС-кафедра'!$F$3:$G$52,2,0),VLOOKUP(J523,'[1]Науч.спец-ФГОС-кафедра'!$B$3:$G$52,6,0)))</f>
        <v>210100</v>
      </c>
      <c r="F523" s="10" t="s">
        <v>100</v>
      </c>
      <c r="G523" s="11" t="s">
        <v>34</v>
      </c>
      <c r="H523" s="37" t="s">
        <v>954</v>
      </c>
      <c r="I523" s="12" t="s">
        <v>954</v>
      </c>
      <c r="J523" s="13" t="str">
        <f>IF(B523="ФГТ",VLOOKUP(F523,'[1]Науч.спец-ФГОС-кафедра'!$A$1:$B$52,2,0),VLOOKUP(F523,'[1]ФГОС ВПО-ФГОС ВО'!$A$2:$B$129,2,0))</f>
        <v>Электроника и наноэлектроника</v>
      </c>
      <c r="K523" s="13" t="s">
        <v>955</v>
      </c>
      <c r="L523" s="2">
        <v>2024</v>
      </c>
      <c r="M523" s="14">
        <f t="shared" ca="1" si="53"/>
        <v>1</v>
      </c>
      <c r="N523" s="2" t="str">
        <f>VLOOKUP(P523,[1]Кафедры!$A$2:$E$587,5,0)</f>
        <v>ИЭиАС</v>
      </c>
      <c r="O523" s="2" t="s">
        <v>77</v>
      </c>
      <c r="P523" s="2">
        <v>70</v>
      </c>
      <c r="Q523" s="2" t="str">
        <f>VLOOKUP(P523,[1]Кафедры!$A$2:$D$587,3,0)</f>
        <v>ЭиМЭ</v>
      </c>
      <c r="R523" s="2" t="str">
        <f>VLOOKUP(P523,[1]Кафедры!$A$2:$D$587,4,0)</f>
        <v>Усатый Д.Ю.</v>
      </c>
      <c r="S523" s="15" t="s">
        <v>38</v>
      </c>
      <c r="T523" s="2" t="s">
        <v>105</v>
      </c>
      <c r="U523" s="16" t="s">
        <v>921</v>
      </c>
      <c r="V523" s="17">
        <v>45536</v>
      </c>
      <c r="W523" s="2" t="s">
        <v>40</v>
      </c>
      <c r="X523" s="17">
        <f t="shared" si="54"/>
        <v>46996</v>
      </c>
      <c r="Y523" s="2" t="str">
        <f>IFERROR(IF(B523="ФГОС ВО",VLOOKUP(E523,'[1]Науч.спец-ФГОС-кафедра'!$G$3:$H$52,2,0),VLOOKUP(F523,'[1]Науч.спец-ФГОС-кафедра'!$A$3:$H$52,8,0)),"")</f>
        <v/>
      </c>
      <c r="Z523" s="18">
        <v>24</v>
      </c>
      <c r="AA523" s="15" t="str">
        <f>IF(B523="ФГОС 3++",VLOOKUP(F523,'[1]Справочник ФГОС ВО'!$C$2:$K$126,9,0),"")</f>
        <v>Добавлена+алгоритмы</v>
      </c>
      <c r="AB523" s="20"/>
      <c r="AC523" s="6" t="str">
        <f>IF(AND(G523="асп",B523="ФГОС ВО"),VLOOKUP(K523,'[1]Науч.спец-ФГОС-кафедра'!$F$2:$S$52,14,0),"")</f>
        <v/>
      </c>
      <c r="AD523" s="14">
        <f t="shared" si="55"/>
        <v>2028</v>
      </c>
      <c r="AE523" s="14" t="s">
        <v>78</v>
      </c>
      <c r="AF523" s="14" t="s">
        <v>78</v>
      </c>
    </row>
    <row r="524" spans="1:32" ht="13.9" customHeight="1">
      <c r="A524" s="5" t="str">
        <f t="shared" si="52"/>
        <v>13.00.00</v>
      </c>
      <c r="B524" s="6" t="s">
        <v>32</v>
      </c>
      <c r="C524" s="7" t="str">
        <f t="shared" si="50"/>
        <v/>
      </c>
      <c r="D524" s="8" t="str">
        <f t="shared" si="51"/>
        <v/>
      </c>
      <c r="E524" s="9">
        <f>IFERROR(VLOOKUP(F524,'[1]ФГОС ВПО-ФГОС ВО'!$A$2:$C$111,3,0),IF(B524="ФГОС ВО",VLOOKUP([1]Группы!#REF!,'[1]Науч.спец-ФГОС-кафедра'!$F$3:$G$52,2,0),VLOOKUP(J524,'[1]Науч.спец-ФГОС-кафедра'!$B$3:$G$52,6,0)))</f>
        <v>140100</v>
      </c>
      <c r="F524" s="10" t="s">
        <v>108</v>
      </c>
      <c r="G524" s="11" t="s">
        <v>34</v>
      </c>
      <c r="H524" s="37" t="s">
        <v>956</v>
      </c>
      <c r="I524" s="12" t="s">
        <v>956</v>
      </c>
      <c r="J524" s="13" t="str">
        <f>IF(B524="ФГТ",VLOOKUP(F524,'[1]Науч.спец-ФГОС-кафедра'!$A$1:$B$52,2,0),VLOOKUP(F524,'[1]ФГОС ВПО-ФГОС ВО'!$A$2:$B$129,2,0))</f>
        <v>Теплоэнергетика и теплотехника</v>
      </c>
      <c r="K524" s="28" t="s">
        <v>111</v>
      </c>
      <c r="L524" s="2">
        <v>2024</v>
      </c>
      <c r="M524" s="14">
        <f t="shared" ca="1" si="53"/>
        <v>1</v>
      </c>
      <c r="N524" s="2" t="str">
        <f>VLOOKUP(P524,[1]Кафедры!$A$2:$E$587,5,0)</f>
        <v>ИЭиАС</v>
      </c>
      <c r="O524" s="2" t="s">
        <v>77</v>
      </c>
      <c r="P524" s="2">
        <v>59</v>
      </c>
      <c r="Q524" s="2" t="str">
        <f>VLOOKUP(P524,[1]Кафедры!$A$2:$D$587,3,0)</f>
        <v>ТиЭС</v>
      </c>
      <c r="R524" s="2" t="str">
        <f>VLOOKUP(P524,[1]Кафедры!$A$2:$D$587,4,0)</f>
        <v>Нешпоренко Е.Г.</v>
      </c>
      <c r="S524" s="15" t="s">
        <v>38</v>
      </c>
      <c r="T524" s="2"/>
      <c r="U524" s="16" t="s">
        <v>921</v>
      </c>
      <c r="V524" s="17">
        <v>45536</v>
      </c>
      <c r="W524" s="2" t="s">
        <v>40</v>
      </c>
      <c r="X524" s="17">
        <f t="shared" si="54"/>
        <v>46996</v>
      </c>
      <c r="Y524" s="2" t="str">
        <f>IFERROR(IF(B524="ФГОС ВО",VLOOKUP(E524,'[1]Науч.спец-ФГОС-кафедра'!$G$3:$H$52,2,0),VLOOKUP(F524,'[1]Науч.спец-ФГОС-кафедра'!$A$3:$H$52,8,0)),"")</f>
        <v/>
      </c>
      <c r="Z524" s="18">
        <v>25</v>
      </c>
      <c r="AA524" s="15" t="str">
        <f>IF(B524="ФГОС 3++",VLOOKUP(F524,'[1]Справочник ФГОС ВО'!$C$2:$K$126,9,0),"")</f>
        <v>Добавлена+алгоритмы</v>
      </c>
      <c r="AB524" s="20"/>
      <c r="AC524" s="6" t="str">
        <f>IF(AND(G524="асп",B524="ФГОС ВО"),VLOOKUP(K524,'[1]Науч.спец-ФГОС-кафедра'!$F$2:$S$52,14,0),"")</f>
        <v/>
      </c>
      <c r="AD524" s="14">
        <f t="shared" si="55"/>
        <v>2028</v>
      </c>
      <c r="AE524" s="14" t="s">
        <v>78</v>
      </c>
      <c r="AF524" s="6"/>
    </row>
    <row r="525" spans="1:32" ht="13.9" customHeight="1">
      <c r="A525" s="5" t="str">
        <f t="shared" si="52"/>
        <v>13.00.00</v>
      </c>
      <c r="B525" s="6" t="s">
        <v>32</v>
      </c>
      <c r="C525" s="7" t="str">
        <f t="shared" si="50"/>
        <v/>
      </c>
      <c r="D525" s="8" t="str">
        <f t="shared" si="51"/>
        <v/>
      </c>
      <c r="E525" s="9" t="str">
        <f>IFERROR(VLOOKUP(F525,'[1]ФГОС ВПО-ФГОС ВО'!$A$2:$C$111,3,0),IF(B525="ФГОС ВО",VLOOKUP([1]Группы!#REF!,'[1]Науч.спец-ФГОС-кафедра'!$F$3:$G$52,2,0),VLOOKUP(J525,'[1]Науч.спец-ФГОС-кафедра'!$B$3:$G$52,6,0)))</f>
        <v>140400</v>
      </c>
      <c r="F525" s="6" t="s">
        <v>113</v>
      </c>
      <c r="G525" s="6" t="s">
        <v>34</v>
      </c>
      <c r="H525" s="37" t="s">
        <v>957</v>
      </c>
      <c r="I525" s="37" t="s">
        <v>957</v>
      </c>
      <c r="J525" s="13" t="str">
        <f>IF(B525="ФГТ",VLOOKUP(F525,'[1]Науч.спец-ФГОС-кафедра'!$A$1:$B$52,2,0),VLOOKUP(F525,'[1]ФГОС ВПО-ФГОС ВО'!$A$2:$B$129,2,0))</f>
        <v>Электроэнергетика и электротехника</v>
      </c>
      <c r="K525" s="53" t="s">
        <v>116</v>
      </c>
      <c r="L525" s="2">
        <v>2024</v>
      </c>
      <c r="M525" s="14">
        <f t="shared" ca="1" si="53"/>
        <v>1</v>
      </c>
      <c r="N525" s="2" t="str">
        <f>VLOOKUP(P525,[1]Кафедры!$A$2:$E$587,5,0)</f>
        <v>ИЭиАС</v>
      </c>
      <c r="O525" s="2" t="s">
        <v>77</v>
      </c>
      <c r="P525" s="14">
        <v>1</v>
      </c>
      <c r="Q525" s="2" t="str">
        <f>VLOOKUP(P525,[1]Кафедры!$A$2:$D$587,3,0)</f>
        <v>АЭПиМ</v>
      </c>
      <c r="R525" s="2" t="str">
        <f>VLOOKUP(P525,[1]Кафедры!$A$2:$D$587,4,0)</f>
        <v>Николаев А.А.</v>
      </c>
      <c r="S525" s="6" t="s">
        <v>38</v>
      </c>
      <c r="T525" s="6"/>
      <c r="U525" s="16" t="s">
        <v>921</v>
      </c>
      <c r="V525" s="17">
        <v>45536</v>
      </c>
      <c r="W525" s="2" t="s">
        <v>40</v>
      </c>
      <c r="X525" s="17">
        <f t="shared" si="54"/>
        <v>46996</v>
      </c>
      <c r="Y525" s="2" t="str">
        <f>IFERROR(IF(B525="ФГОС ВО",VLOOKUP(E525,'[1]Науч.спец-ФГОС-кафедра'!$G$3:$H$52,2,0),VLOOKUP(F525,'[1]Науч.спец-ФГОС-кафедра'!$A$3:$H$52,8,0)),"")</f>
        <v/>
      </c>
      <c r="Z525" s="18">
        <v>26</v>
      </c>
      <c r="AA525" s="15" t="str">
        <f>IF(B525="ФГОС 3++",VLOOKUP(F525,'[1]Справочник ФГОС ВО'!$C$2:$K$126,9,0),"")</f>
        <v>Добавлена+алгоритмы</v>
      </c>
      <c r="AB525" s="20"/>
      <c r="AC525" s="6" t="str">
        <f>IF(AND(G525="асп",B525="ФГОС ВО"),VLOOKUP(K525,'[1]Науч.спец-ФГОС-кафедра'!$F$2:$S$52,14,0),"")</f>
        <v/>
      </c>
      <c r="AD525" s="14">
        <f t="shared" si="55"/>
        <v>2028</v>
      </c>
      <c r="AE525" s="14" t="s">
        <v>78</v>
      </c>
      <c r="AF525" s="6"/>
    </row>
    <row r="526" spans="1:32" ht="26.45" customHeight="1">
      <c r="A526" s="5" t="str">
        <f t="shared" si="52"/>
        <v>13.00.00</v>
      </c>
      <c r="B526" s="6" t="s">
        <v>32</v>
      </c>
      <c r="C526" s="7" t="str">
        <f t="shared" si="50"/>
        <v/>
      </c>
      <c r="D526" s="8" t="str">
        <f t="shared" si="51"/>
        <v/>
      </c>
      <c r="E526" s="9" t="str">
        <f>IFERROR(VLOOKUP(F526,'[1]ФГОС ВПО-ФГОС ВО'!$A$2:$C$111,3,0),IF(B526="ФГОС ВО",VLOOKUP([1]Группы!#REF!,'[1]Науч.спец-ФГОС-кафедра'!$F$3:$G$52,2,0),VLOOKUP(J526,'[1]Науч.спец-ФГОС-кафедра'!$B$3:$G$52,6,0)))</f>
        <v>140400</v>
      </c>
      <c r="F526" s="6" t="s">
        <v>113</v>
      </c>
      <c r="G526" s="6" t="s">
        <v>34</v>
      </c>
      <c r="H526" s="23" t="s">
        <v>958</v>
      </c>
      <c r="I526" s="11" t="s">
        <v>959</v>
      </c>
      <c r="J526" s="13" t="str">
        <f>IF(B526="ФГТ",VLOOKUP(F526,'[1]Науч.спец-ФГОС-кафедра'!$A$1:$B$52,2,0),VLOOKUP(F526,'[1]ФГОС ВПО-ФГОС ВО'!$A$2:$B$129,2,0))</f>
        <v>Электроэнергетика и электротехника</v>
      </c>
      <c r="K526" s="53" t="s">
        <v>116</v>
      </c>
      <c r="L526" s="2">
        <v>2024</v>
      </c>
      <c r="M526" s="14">
        <f t="shared" ca="1" si="53"/>
        <v>1</v>
      </c>
      <c r="N526" s="2" t="str">
        <f>VLOOKUP(P526,[1]Кафедры!$A$2:$E$587,5,0)</f>
        <v>ИЭиАС</v>
      </c>
      <c r="O526" s="2" t="s">
        <v>55</v>
      </c>
      <c r="P526" s="14">
        <v>1</v>
      </c>
      <c r="Q526" s="2" t="str">
        <f>VLOOKUP(P526,[1]Кафедры!$A$2:$D$587,3,0)</f>
        <v>АЭПиМ</v>
      </c>
      <c r="R526" s="2" t="str">
        <f>VLOOKUP(P526,[1]Кафедры!$A$2:$D$587,4,0)</f>
        <v>Николаев А.А.</v>
      </c>
      <c r="S526" s="6" t="s">
        <v>73</v>
      </c>
      <c r="T526" s="6"/>
      <c r="U526" s="16" t="s">
        <v>39</v>
      </c>
      <c r="V526" s="17">
        <v>45566</v>
      </c>
      <c r="W526" s="2" t="s">
        <v>57</v>
      </c>
      <c r="X526" s="17">
        <f t="shared" si="54"/>
        <v>47361</v>
      </c>
      <c r="Y526" s="2" t="str">
        <f>IFERROR(IF(B526="ФГОС ВО",VLOOKUP(E526,'[1]Науч.спец-ФГОС-кафедра'!$G$3:$H$52,2,0),VLOOKUP(F526,'[1]Науч.спец-ФГОС-кафедра'!$A$3:$H$52,8,0)),"")</f>
        <v/>
      </c>
      <c r="Z526" s="18">
        <v>46</v>
      </c>
      <c r="AA526" s="15" t="str">
        <f>IF(B526="ФГОС 3++",VLOOKUP(F526,'[1]Справочник ФГОС ВО'!$C$2:$K$126,9,0),"")</f>
        <v>Добавлена+алгоритмы</v>
      </c>
      <c r="AB526" s="20"/>
      <c r="AC526" s="6" t="str">
        <f>IF(AND(G526="асп",B526="ФГОС ВО"),VLOOKUP(K526,'[1]Науч.спец-ФГОС-кафедра'!$F$2:$S$52,14,0),"")</f>
        <v/>
      </c>
      <c r="AD526" s="14">
        <f t="shared" si="55"/>
        <v>2029</v>
      </c>
      <c r="AE526" s="14" t="s">
        <v>78</v>
      </c>
      <c r="AF526" s="6"/>
    </row>
    <row r="527" spans="1:32" ht="26.45" customHeight="1">
      <c r="A527" s="5" t="str">
        <f t="shared" si="52"/>
        <v>13.00.00</v>
      </c>
      <c r="B527" s="6" t="s">
        <v>32</v>
      </c>
      <c r="C527" s="7" t="str">
        <f t="shared" si="50"/>
        <v/>
      </c>
      <c r="D527" s="8" t="str">
        <f t="shared" si="51"/>
        <v/>
      </c>
      <c r="E527" s="9" t="str">
        <f>IFERROR(VLOOKUP(F527,'[1]ФГОС ВПО-ФГОС ВО'!$A$2:$C$111,3,0),IF(B527="ФГОС ВО",VLOOKUP([1]Группы!#REF!,'[1]Науч.спец-ФГОС-кафедра'!$F$3:$G$52,2,0),VLOOKUP(J527,'[1]Науч.спец-ФГОС-кафедра'!$B$3:$G$52,6,0)))</f>
        <v>140400</v>
      </c>
      <c r="F527" s="6" t="s">
        <v>113</v>
      </c>
      <c r="G527" s="6" t="s">
        <v>34</v>
      </c>
      <c r="H527" s="37" t="s">
        <v>960</v>
      </c>
      <c r="I527" s="37" t="s">
        <v>960</v>
      </c>
      <c r="J527" s="13" t="str">
        <f>IF(B527="ФГТ",VLOOKUP(F527,'[1]Науч.спец-ФГОС-кафедра'!$A$1:$B$52,2,0),VLOOKUP(F527,'[1]ФГОС ВПО-ФГОС ВО'!$A$2:$B$129,2,0))</f>
        <v>Электроэнергетика и электротехника</v>
      </c>
      <c r="K527" s="53" t="s">
        <v>124</v>
      </c>
      <c r="L527" s="2">
        <v>2024</v>
      </c>
      <c r="M527" s="14">
        <f t="shared" ca="1" si="53"/>
        <v>1</v>
      </c>
      <c r="N527" s="2" t="str">
        <f>VLOOKUP(P527,[1]Кафедры!$A$2:$E$587,5,0)</f>
        <v>ИЭиАС</v>
      </c>
      <c r="O527" s="2" t="s">
        <v>55</v>
      </c>
      <c r="P527" s="14">
        <v>71</v>
      </c>
      <c r="Q527" s="2" t="str">
        <f>VLOOKUP(P527,[1]Кафедры!$A$2:$D$587,3,0)</f>
        <v>ЭПП</v>
      </c>
      <c r="R527" s="2" t="str">
        <f>VLOOKUP(P527,[1]Кафедры!$A$2:$D$587,4,0)</f>
        <v>Варганова А.В.</v>
      </c>
      <c r="S527" s="6" t="s">
        <v>73</v>
      </c>
      <c r="T527" s="6"/>
      <c r="U527" s="16" t="s">
        <v>39</v>
      </c>
      <c r="V527" s="17">
        <v>45566</v>
      </c>
      <c r="W527" s="2" t="s">
        <v>57</v>
      </c>
      <c r="X527" s="17">
        <f t="shared" si="54"/>
        <v>47361</v>
      </c>
      <c r="Y527" s="2" t="str">
        <f>IFERROR(IF(B527="ФГОС ВО",VLOOKUP(E527,'[1]Науч.спец-ФГОС-кафедра'!$G$3:$H$52,2,0),VLOOKUP(F527,'[1]Науч.спец-ФГОС-кафедра'!$A$3:$H$52,8,0)),"")</f>
        <v/>
      </c>
      <c r="Z527" s="18">
        <v>21</v>
      </c>
      <c r="AA527" s="15" t="str">
        <f>IF(B527="ФГОС 3++",VLOOKUP(F527,'[1]Справочник ФГОС ВО'!$C$2:$K$126,9,0),"")</f>
        <v>Добавлена+алгоритмы</v>
      </c>
      <c r="AB527" s="20"/>
      <c r="AC527" s="6" t="str">
        <f>IF(AND(G527="асп",B527="ФГОС ВО"),VLOOKUP(K527,'[1]Науч.спец-ФГОС-кафедра'!$F$2:$S$52,14,0),"")</f>
        <v/>
      </c>
      <c r="AD527" s="14">
        <f t="shared" si="55"/>
        <v>2029</v>
      </c>
      <c r="AE527" s="14" t="s">
        <v>78</v>
      </c>
      <c r="AF527" s="6"/>
    </row>
    <row r="528" spans="1:32" ht="25.5" customHeight="1">
      <c r="A528" s="5" t="str">
        <f t="shared" si="52"/>
        <v>13.00.00</v>
      </c>
      <c r="B528" s="6" t="s">
        <v>32</v>
      </c>
      <c r="C528" s="7" t="str">
        <f t="shared" si="50"/>
        <v/>
      </c>
      <c r="D528" s="8" t="str">
        <f t="shared" si="51"/>
        <v/>
      </c>
      <c r="E528" s="9" t="str">
        <f>IFERROR(VLOOKUP(F528,'[1]ФГОС ВПО-ФГОС ВО'!$A$2:$C$111,3,0),IF(B528="ФГОС ВО",VLOOKUP([1]Группы!#REF!,'[1]Науч.спец-ФГОС-кафедра'!$F$3:$G$52,2,0),VLOOKUP(J528,'[1]Науч.спец-ФГОС-кафедра'!$B$3:$G$52,6,0)))</f>
        <v>140400</v>
      </c>
      <c r="F528" s="6" t="s">
        <v>113</v>
      </c>
      <c r="G528" s="6" t="s">
        <v>34</v>
      </c>
      <c r="H528" s="37" t="s">
        <v>961</v>
      </c>
      <c r="I528" s="11" t="s">
        <v>961</v>
      </c>
      <c r="J528" s="13" t="str">
        <f>IF(B528="ФГТ",VLOOKUP(F528,'[1]Науч.спец-ФГОС-кафедра'!$A$1:$B$52,2,0),VLOOKUP(F528,'[1]ФГОС ВПО-ФГОС ВО'!$A$2:$B$129,2,0))</f>
        <v>Электроэнергетика и электротехника</v>
      </c>
      <c r="K528" s="53" t="s">
        <v>124</v>
      </c>
      <c r="L528" s="2">
        <v>2024</v>
      </c>
      <c r="M528" s="14">
        <f t="shared" ca="1" si="53"/>
        <v>1</v>
      </c>
      <c r="N528" s="2" t="str">
        <f>VLOOKUP(P528,[1]Кафедры!$A$2:$E$587,5,0)</f>
        <v>ИЭиАС</v>
      </c>
      <c r="O528" s="2" t="s">
        <v>77</v>
      </c>
      <c r="P528" s="14">
        <v>71</v>
      </c>
      <c r="Q528" s="2" t="str">
        <f>VLOOKUP(P528,[1]Кафедры!$A$2:$D$587,3,0)</f>
        <v>ЭПП</v>
      </c>
      <c r="R528" s="2" t="str">
        <f>VLOOKUP(P528,[1]Кафедры!$A$2:$D$587,4,0)</f>
        <v>Варганова А.В.</v>
      </c>
      <c r="S528" s="6" t="s">
        <v>38</v>
      </c>
      <c r="T528" s="2" t="s">
        <v>475</v>
      </c>
      <c r="U528" s="15" t="s">
        <v>924</v>
      </c>
      <c r="V528" s="17">
        <v>45536</v>
      </c>
      <c r="W528" s="2" t="s">
        <v>40</v>
      </c>
      <c r="X528" s="17">
        <f t="shared" si="54"/>
        <v>46996</v>
      </c>
      <c r="Y528" s="2" t="str">
        <f>IFERROR(IF(B528="ФГОС ВО",VLOOKUP(E528,'[1]Науч.спец-ФГОС-кафедра'!$G$3:$H$52,2,0),VLOOKUP(F528,'[1]Науч.спец-ФГОС-кафедра'!$A$3:$H$52,8,0)),"")</f>
        <v/>
      </c>
      <c r="Z528" s="18">
        <v>22</v>
      </c>
      <c r="AA528" s="15" t="str">
        <f>IF(B528="ФГОС 3++",VLOOKUP(F528,'[1]Справочник ФГОС ВО'!$C$2:$K$126,9,0),"")</f>
        <v>Добавлена+алгоритмы</v>
      </c>
      <c r="AB528" s="20" t="s">
        <v>74</v>
      </c>
      <c r="AC528" s="6" t="str">
        <f>IF(AND(G528="асп",B528="ФГОС ВО"),VLOOKUP(K528,'[1]Науч.спец-ФГОС-кафедра'!$F$2:$S$52,14,0),"")</f>
        <v/>
      </c>
      <c r="AD528" s="14">
        <f t="shared" si="55"/>
        <v>2028</v>
      </c>
      <c r="AE528" s="14" t="s">
        <v>78</v>
      </c>
      <c r="AF528" s="6"/>
    </row>
    <row r="529" spans="1:32" ht="13.9" customHeight="1">
      <c r="A529" s="5" t="str">
        <f t="shared" si="52"/>
        <v>13.00.00</v>
      </c>
      <c r="B529" s="6" t="s">
        <v>32</v>
      </c>
      <c r="C529" s="7" t="str">
        <f t="shared" si="50"/>
        <v/>
      </c>
      <c r="D529" s="8" t="str">
        <f t="shared" si="51"/>
        <v/>
      </c>
      <c r="E529" s="9" t="str">
        <f>IFERROR(VLOOKUP(F529,'[1]ФГОС ВПО-ФГОС ВО'!$A$2:$C$111,3,0),IF(B529="ФГОС ВО",VLOOKUP([1]Группы!#REF!,'[1]Науч.спец-ФГОС-кафедра'!$F$3:$G$52,2,0),VLOOKUP(J529,'[1]Науч.спец-ФГОС-кафедра'!$B$3:$G$52,6,0)))</f>
        <v>140400</v>
      </c>
      <c r="F529" s="6" t="s">
        <v>113</v>
      </c>
      <c r="G529" s="6" t="s">
        <v>34</v>
      </c>
      <c r="H529" s="37" t="s">
        <v>962</v>
      </c>
      <c r="I529" s="37" t="s">
        <v>962</v>
      </c>
      <c r="J529" s="13" t="str">
        <f>IF(B529="ФГТ",VLOOKUP(F529,'[1]Науч.спец-ФГОС-кафедра'!$A$1:$B$52,2,0),VLOOKUP(F529,'[1]ФГОС ВПО-ФГОС ВО'!$A$2:$B$129,2,0))</f>
        <v>Электроэнергетика и электротехника</v>
      </c>
      <c r="K529" s="53" t="s">
        <v>116</v>
      </c>
      <c r="L529" s="2">
        <v>2024</v>
      </c>
      <c r="M529" s="14">
        <f t="shared" ca="1" si="53"/>
        <v>1</v>
      </c>
      <c r="N529" s="2" t="str">
        <f>VLOOKUP(P529,[1]Кафедры!$A$2:$E$587,5,0)</f>
        <v>Филиал</v>
      </c>
      <c r="O529" s="2" t="s">
        <v>119</v>
      </c>
      <c r="P529" s="14">
        <v>73</v>
      </c>
      <c r="Q529" s="2" t="str">
        <f>VLOOKUP(P529,[1]Кафедры!$A$2:$D$587,3,0)</f>
        <v>МиС</v>
      </c>
      <c r="R529" s="2" t="str">
        <f>VLOOKUP(P529,[1]Кафедры!$A$2:$D$587,4,0)</f>
        <v>Усанов М.Ю.</v>
      </c>
      <c r="S529" s="6" t="s">
        <v>38</v>
      </c>
      <c r="T529" s="6"/>
      <c r="U529" s="16" t="s">
        <v>921</v>
      </c>
      <c r="V529" s="17">
        <v>45536</v>
      </c>
      <c r="W529" s="2" t="s">
        <v>40</v>
      </c>
      <c r="X529" s="17">
        <f t="shared" si="54"/>
        <v>46996</v>
      </c>
      <c r="Y529" s="2" t="str">
        <f>IFERROR(IF(B529="ФГОС ВО",VLOOKUP(E529,'[1]Науч.спец-ФГОС-кафедра'!$G$3:$H$52,2,0),VLOOKUP(F529,'[1]Науч.спец-ФГОС-кафедра'!$A$3:$H$52,8,0)),"")</f>
        <v/>
      </c>
      <c r="Z529" s="18">
        <v>26</v>
      </c>
      <c r="AA529" s="15" t="str">
        <f>IF(B529="ФГОС 3++",VLOOKUP(F529,'[1]Справочник ФГОС ВО'!$C$2:$K$126,9,0),"")</f>
        <v>Добавлена+алгоритмы</v>
      </c>
      <c r="AB529" s="20"/>
      <c r="AC529" s="6" t="str">
        <f>IF(AND(G529="асп",B529="ФГОС ВО"),VLOOKUP(K529,'[1]Науч.спец-ФГОС-кафедра'!$F$2:$S$52,14,0),"")</f>
        <v/>
      </c>
      <c r="AD529" s="14">
        <f t="shared" si="55"/>
        <v>2028</v>
      </c>
      <c r="AE529" s="14" t="s">
        <v>78</v>
      </c>
      <c r="AF529" s="6"/>
    </row>
    <row r="530" spans="1:32" ht="25.5" customHeight="1">
      <c r="A530" s="5" t="str">
        <f t="shared" si="52"/>
        <v>15.00.00</v>
      </c>
      <c r="B530" s="6" t="s">
        <v>32</v>
      </c>
      <c r="C530" s="7" t="str">
        <f t="shared" si="50"/>
        <v/>
      </c>
      <c r="D530" s="8" t="str">
        <f t="shared" si="51"/>
        <v/>
      </c>
      <c r="E530" s="9">
        <f>IFERROR(VLOOKUP(F530,'[1]ФГОС ВПО-ФГОС ВО'!$A$2:$C$111,3,0),IF(B530="ФГОС ВО",VLOOKUP([1]Группы!#REF!,'[1]Науч.спец-ФГОС-кафедра'!$F$3:$G$52,2,0),VLOOKUP(J530,'[1]Науч.спец-ФГОС-кафедра'!$B$3:$G$52,6,0)))</f>
        <v>150700</v>
      </c>
      <c r="F530" s="6" t="s">
        <v>129</v>
      </c>
      <c r="G530" s="6" t="s">
        <v>34</v>
      </c>
      <c r="H530" s="37" t="s">
        <v>963</v>
      </c>
      <c r="I530" s="11" t="s">
        <v>963</v>
      </c>
      <c r="J530" s="13" t="str">
        <f>IF(B530="ФГТ",VLOOKUP(F530,'[1]Науч.спец-ФГОС-кафедра'!$A$1:$B$52,2,0),VLOOKUP(F530,'[1]ФГОС ВПО-ФГОС ВО'!$A$2:$B$129,2,0))</f>
        <v>Машиностроение</v>
      </c>
      <c r="K530" s="53" t="s">
        <v>964</v>
      </c>
      <c r="L530" s="2">
        <v>2024</v>
      </c>
      <c r="M530" s="14">
        <f t="shared" ca="1" si="53"/>
        <v>1</v>
      </c>
      <c r="N530" s="2" t="str">
        <f>VLOOKUP(P530,[1]Кафедры!$A$2:$E$587,5,0)</f>
        <v>ИММиМ</v>
      </c>
      <c r="O530" s="2" t="s">
        <v>137</v>
      </c>
      <c r="P530" s="14">
        <v>27</v>
      </c>
      <c r="Q530" s="2" t="str">
        <f>VLOOKUP(P530,[1]Кафедры!$A$2:$D$587,3,0)</f>
        <v>МиТОДиМ</v>
      </c>
      <c r="R530" s="2" t="str">
        <f>VLOOKUP(P530,[1]Кафедры!$A$2:$D$587,4,0)</f>
        <v>Платов С.И.</v>
      </c>
      <c r="S530" s="6" t="s">
        <v>38</v>
      </c>
      <c r="T530" s="6"/>
      <c r="U530" s="15" t="s">
        <v>924</v>
      </c>
      <c r="V530" s="17">
        <v>45536</v>
      </c>
      <c r="W530" s="2" t="s">
        <v>40</v>
      </c>
      <c r="X530" s="17">
        <f t="shared" si="54"/>
        <v>46996</v>
      </c>
      <c r="Y530" s="2" t="str">
        <f>IFERROR(IF(B530="ФГОС ВО",VLOOKUP(E530,'[1]Науч.спец-ФГОС-кафедра'!$G$3:$H$52,2,0),VLOOKUP(F530,'[1]Науч.спец-ФГОС-кафедра'!$A$3:$H$52,8,0)),"")</f>
        <v/>
      </c>
      <c r="Z530" s="18">
        <v>25</v>
      </c>
      <c r="AA530" s="15" t="str">
        <f>IF(B530="ФГОС 3++",VLOOKUP(F530,'[1]Справочник ФГОС ВО'!$C$2:$K$126,9,0),"")</f>
        <v>Алгоритмы</v>
      </c>
      <c r="AB530" s="20"/>
      <c r="AC530" s="6" t="str">
        <f>IF(AND(G530="асп",B530="ФГОС ВО"),VLOOKUP(K530,'[1]Науч.спец-ФГОС-кафедра'!$F$2:$S$52,14,0),"")</f>
        <v/>
      </c>
      <c r="AD530" s="14">
        <f t="shared" si="55"/>
        <v>2028</v>
      </c>
      <c r="AE530" s="14" t="s">
        <v>78</v>
      </c>
      <c r="AF530" s="6"/>
    </row>
    <row r="531" spans="1:32" ht="25.5" customHeight="1">
      <c r="A531" s="5" t="str">
        <f t="shared" si="52"/>
        <v>15.00.00</v>
      </c>
      <c r="B531" s="6" t="s">
        <v>32</v>
      </c>
      <c r="C531" s="7" t="str">
        <f t="shared" si="50"/>
        <v/>
      </c>
      <c r="D531" s="8" t="str">
        <f t="shared" si="51"/>
        <v/>
      </c>
      <c r="E531" s="9">
        <f>IFERROR(VLOOKUP(F531,'[1]ФГОС ВПО-ФГОС ВО'!$A$2:$C$111,3,0),IF(B531="ФГОС ВО",VLOOKUP([1]Группы!#REF!,'[1]Науч.спец-ФГОС-кафедра'!$F$3:$G$52,2,0),VLOOKUP(J531,'[1]Науч.спец-ФГОС-кафедра'!$B$3:$G$52,6,0)))</f>
        <v>150700</v>
      </c>
      <c r="F531" s="6" t="s">
        <v>129</v>
      </c>
      <c r="G531" s="6" t="s">
        <v>34</v>
      </c>
      <c r="H531" s="37" t="s">
        <v>965</v>
      </c>
      <c r="I531" s="11" t="s">
        <v>965</v>
      </c>
      <c r="J531" s="13" t="str">
        <f>IF(B531="ФГТ",VLOOKUP(F531,'[1]Науч.спец-ФГОС-кафедра'!$A$1:$B$52,2,0),VLOOKUP(F531,'[1]ФГОС ВПО-ФГОС ВО'!$A$2:$B$129,2,0))</f>
        <v>Машиностроение</v>
      </c>
      <c r="K531" s="53" t="s">
        <v>131</v>
      </c>
      <c r="L531" s="2">
        <v>2024</v>
      </c>
      <c r="M531" s="14">
        <f t="shared" ca="1" si="53"/>
        <v>1</v>
      </c>
      <c r="N531" s="2" t="str">
        <f>VLOOKUP(P531,[1]Кафедры!$A$2:$E$587,5,0)</f>
        <v>ИММиМ</v>
      </c>
      <c r="O531" s="2" t="s">
        <v>137</v>
      </c>
      <c r="P531" s="14">
        <v>27</v>
      </c>
      <c r="Q531" s="2" t="str">
        <f>VLOOKUP(P531,[1]Кафедры!$A$2:$D$587,3,0)</f>
        <v>МиТОДиМ</v>
      </c>
      <c r="R531" s="2" t="str">
        <f>VLOOKUP(P531,[1]Кафедры!$A$2:$D$587,4,0)</f>
        <v>Платов С.И.</v>
      </c>
      <c r="S531" s="6" t="s">
        <v>38</v>
      </c>
      <c r="T531" s="6"/>
      <c r="U531" s="15" t="s">
        <v>924</v>
      </c>
      <c r="V531" s="17">
        <v>45536</v>
      </c>
      <c r="W531" s="2" t="s">
        <v>40</v>
      </c>
      <c r="X531" s="17">
        <f t="shared" si="54"/>
        <v>46996</v>
      </c>
      <c r="Y531" s="2" t="str">
        <f>IFERROR(IF(B531="ФГОС ВО",VLOOKUP(E531,'[1]Науч.спец-ФГОС-кафедра'!$G$3:$H$52,2,0),VLOOKUP(F531,'[1]Науч.спец-ФГОС-кафедра'!$A$3:$H$52,8,0)),"")</f>
        <v/>
      </c>
      <c r="Z531" s="18">
        <v>25</v>
      </c>
      <c r="AA531" s="15" t="str">
        <f>IF(B531="ФГОС 3++",VLOOKUP(F531,'[1]Справочник ФГОС ВО'!$C$2:$K$126,9,0),"")</f>
        <v>Алгоритмы</v>
      </c>
      <c r="AB531" s="20"/>
      <c r="AC531" s="6" t="str">
        <f>IF(AND(G531="асп",B531="ФГОС ВО"),VLOOKUP(K531,'[1]Науч.спец-ФГОС-кафедра'!$F$2:$S$52,14,0),"")</f>
        <v/>
      </c>
      <c r="AD531" s="14">
        <f t="shared" si="55"/>
        <v>2028</v>
      </c>
      <c r="AE531" s="14" t="s">
        <v>78</v>
      </c>
      <c r="AF531" s="6"/>
    </row>
    <row r="532" spans="1:32" ht="25.5">
      <c r="A532" s="5" t="str">
        <f t="shared" si="52"/>
        <v>15.00.00</v>
      </c>
      <c r="B532" s="6" t="s">
        <v>32</v>
      </c>
      <c r="C532" s="7" t="str">
        <f t="shared" si="50"/>
        <v/>
      </c>
      <c r="D532" s="8" t="str">
        <f t="shared" si="51"/>
        <v/>
      </c>
      <c r="E532" s="9" t="str">
        <f>IFERROR(VLOOKUP(F532,'[1]ФГОС ВПО-ФГОС ВО'!$A$2:$C$111,3,0),IF(B532="ФГОС ВО",VLOOKUP([1]Группы!#REF!,'[1]Науч.спец-ФГОС-кафедра'!$F$3:$G$52,2,0),VLOOKUP(J532,'[1]Науч.спец-ФГОС-кафедра'!$B$3:$G$52,6,0)))</f>
        <v>151000</v>
      </c>
      <c r="F532" s="6" t="s">
        <v>138</v>
      </c>
      <c r="G532" s="6" t="s">
        <v>34</v>
      </c>
      <c r="H532" s="37" t="s">
        <v>966</v>
      </c>
      <c r="I532" s="11" t="s">
        <v>966</v>
      </c>
      <c r="J532" s="13" t="str">
        <f>IF(B532="ФГТ",VLOOKUP(F532,'[1]Науч.спец-ФГОС-кафедра'!$A$1:$B$52,2,0),VLOOKUP(F532,'[1]ФГОС ВПО-ФГОС ВО'!$A$2:$B$129,2,0))</f>
        <v>Технологические машины и оборудование</v>
      </c>
      <c r="K532" s="54" t="s">
        <v>140</v>
      </c>
      <c r="L532" s="2">
        <v>2024</v>
      </c>
      <c r="M532" s="14">
        <f t="shared" ca="1" si="53"/>
        <v>1</v>
      </c>
      <c r="N532" s="2" t="str">
        <f>VLOOKUP(P532,[1]Кафедры!$A$2:$E$587,5,0)</f>
        <v>ИММиМ</v>
      </c>
      <c r="O532" s="2" t="s">
        <v>137</v>
      </c>
      <c r="P532" s="14">
        <v>43</v>
      </c>
      <c r="Q532" s="2" t="str">
        <f>VLOOKUP(P532,[1]Кафедры!$A$2:$D$587,3,0)</f>
        <v>ПиЭММиО</v>
      </c>
      <c r="R532" s="2" t="str">
        <f>VLOOKUP(P532,[1]Кафедры!$A$2:$D$587,4,0)</f>
        <v>Корчунов А.Г.</v>
      </c>
      <c r="S532" s="6" t="s">
        <v>38</v>
      </c>
      <c r="T532" s="6"/>
      <c r="U532" s="15" t="s">
        <v>924</v>
      </c>
      <c r="V532" s="17">
        <v>45536</v>
      </c>
      <c r="W532" s="2" t="s">
        <v>40</v>
      </c>
      <c r="X532" s="17">
        <f t="shared" si="54"/>
        <v>46996</v>
      </c>
      <c r="Y532" s="2" t="str">
        <f>IFERROR(IF(B532="ФГОС ВО",VLOOKUP(E532,'[1]Науч.спец-ФГОС-кафедра'!$G$3:$H$52,2,0),VLOOKUP(F532,'[1]Науч.спец-ФГОС-кафедра'!$A$3:$H$52,8,0)),"")</f>
        <v/>
      </c>
      <c r="Z532" s="18">
        <v>24</v>
      </c>
      <c r="AA532" s="15" t="str">
        <f>IF(B532="ФГОС 3++",VLOOKUP(F532,'[1]Справочник ФГОС ВО'!$C$2:$K$126,9,0),"")</f>
        <v>Алгоритмы</v>
      </c>
      <c r="AB532" s="20"/>
      <c r="AC532" s="6" t="str">
        <f>IF(AND(G532="асп",B532="ФГОС ВО"),VLOOKUP(K532,'[1]Науч.спец-ФГОС-кафедра'!$F$2:$S$52,14,0),"")</f>
        <v/>
      </c>
      <c r="AD532" s="14">
        <f t="shared" si="55"/>
        <v>2028</v>
      </c>
      <c r="AE532" s="14" t="s">
        <v>78</v>
      </c>
      <c r="AF532" s="6"/>
    </row>
    <row r="533" spans="1:32" ht="26.45" customHeight="1">
      <c r="A533" s="5" t="str">
        <f t="shared" si="52"/>
        <v>15.00.00</v>
      </c>
      <c r="B533" s="6" t="s">
        <v>32</v>
      </c>
      <c r="C533" s="7" t="str">
        <f t="shared" si="50"/>
        <v/>
      </c>
      <c r="D533" s="8" t="str">
        <f t="shared" si="51"/>
        <v/>
      </c>
      <c r="E533" s="9" t="str">
        <f>IFERROR(VLOOKUP(F533,'[1]ФГОС ВПО-ФГОС ВО'!$A$2:$C$111,3,0),IF(B533="ФГОС ВО",VLOOKUP([1]Группы!K533,'[1]Науч.спец-ФГОС-кафедра'!$F$3:$G$52,2,0),VLOOKUP(J533,'[1]Науч.спец-ФГОС-кафедра'!$B$3:$G$52,6,0)))</f>
        <v>151000</v>
      </c>
      <c r="F533" s="6" t="s">
        <v>138</v>
      </c>
      <c r="G533" s="6" t="s">
        <v>34</v>
      </c>
      <c r="H533" s="37" t="s">
        <v>967</v>
      </c>
      <c r="I533" s="11" t="s">
        <v>967</v>
      </c>
      <c r="J533" s="13" t="str">
        <f>IF(B533="ФГТ",VLOOKUP(F533,'[1]Науч.спец-ФГОС-кафедра'!$A$1:$B$52,2,0),VLOOKUP(F533,'[1]ФГОС ВПО-ФГОС ВО'!$A$2:$B$129,2,0))</f>
        <v>Технологические машины и оборудование</v>
      </c>
      <c r="K533" s="54" t="s">
        <v>140</v>
      </c>
      <c r="L533" s="2">
        <v>2024</v>
      </c>
      <c r="M533" s="14">
        <f t="shared" ca="1" si="53"/>
        <v>1</v>
      </c>
      <c r="N533" s="2" t="str">
        <f>VLOOKUP(P533,[1]Кафедры!$A$2:$E$587,5,0)</f>
        <v>ИММиМ</v>
      </c>
      <c r="O533" s="2" t="s">
        <v>55</v>
      </c>
      <c r="P533" s="14">
        <v>43</v>
      </c>
      <c r="Q533" s="2" t="str">
        <f>VLOOKUP(P533,[1]Кафедры!$A$2:$D$587,3,0)</f>
        <v>ПиЭММиО</v>
      </c>
      <c r="R533" s="2" t="str">
        <f>VLOOKUP(P533,[1]Кафедры!$A$2:$D$587,4,0)</f>
        <v>Корчунов А.Г.</v>
      </c>
      <c r="S533" s="6" t="s">
        <v>73</v>
      </c>
      <c r="T533" s="6"/>
      <c r="U533" s="1"/>
      <c r="V533" s="17">
        <v>45566</v>
      </c>
      <c r="W533" s="2" t="s">
        <v>57</v>
      </c>
      <c r="X533" s="17">
        <f t="shared" si="54"/>
        <v>47361</v>
      </c>
      <c r="Y533" s="2" t="str">
        <f>IFERROR(IF(B533="ФГОС ВО",VLOOKUP(E533,'[1]Науч.спец-ФГОС-кафедра'!$G$3:$H$52,2,0),VLOOKUP(F533,'[1]Науч.спец-ФГОС-кафедра'!$A$3:$H$52,8,0)),"")</f>
        <v/>
      </c>
      <c r="Z533" s="18">
        <v>16</v>
      </c>
      <c r="AA533" s="12" t="str">
        <f>IF(B533="ФГОС 3++",VLOOKUP(F533,'[1]Справочник ФГОС ВО'!$C$2:$K$126,9,0),"")</f>
        <v>Алгоритмы</v>
      </c>
      <c r="AB533" s="20"/>
      <c r="AC533" s="6" t="str">
        <f>IF(AND(G533="асп",B533="ФГОС ВО"),VLOOKUP(K533,'[1]Науч.спец-ФГОС-кафедра'!$F$2:$S$52,14,0),"")</f>
        <v/>
      </c>
      <c r="AD533" s="14">
        <f t="shared" si="55"/>
        <v>2029</v>
      </c>
      <c r="AE533" s="14" t="s">
        <v>78</v>
      </c>
      <c r="AF533" s="6"/>
    </row>
    <row r="534" spans="1:32" ht="38.25">
      <c r="A534" s="5" t="str">
        <f t="shared" si="52"/>
        <v>15.00.00</v>
      </c>
      <c r="B534" s="6" t="s">
        <v>32</v>
      </c>
      <c r="C534" s="7" t="str">
        <f t="shared" si="50"/>
        <v/>
      </c>
      <c r="D534" s="8" t="str">
        <f t="shared" si="51"/>
        <v/>
      </c>
      <c r="E534" s="9" t="str">
        <f>IFERROR(VLOOKUP(F534,'[1]ФГОС ВПО-ФГОС ВО'!$A$2:$C$111,3,0),IF(B534="ФГОС ВО",VLOOKUP([1]Группы!#REF!,'[1]Науч.спец-ФГОС-кафедра'!$F$3:$G$52,2,0),VLOOKUP(J534,'[1]Науч.спец-ФГОС-кафедра'!$B$3:$G$52,6,0)))</f>
        <v>151000</v>
      </c>
      <c r="F534" s="6" t="s">
        <v>138</v>
      </c>
      <c r="G534" s="6" t="s">
        <v>34</v>
      </c>
      <c r="H534" s="23" t="s">
        <v>968</v>
      </c>
      <c r="I534" s="37" t="s">
        <v>969</v>
      </c>
      <c r="J534" s="13" t="str">
        <f>IF(B534="ФГТ",VLOOKUP(F534,'[1]Науч.спец-ФГОС-кафедра'!$A$1:$B$52,2,0),VLOOKUP(F534,'[1]ФГОС ВПО-ФГОС ВО'!$A$2:$B$129,2,0))</f>
        <v>Технологические машины и оборудование</v>
      </c>
      <c r="K534" s="54" t="s">
        <v>792</v>
      </c>
      <c r="L534" s="2">
        <v>2024</v>
      </c>
      <c r="M534" s="14">
        <f t="shared" ca="1" si="53"/>
        <v>1</v>
      </c>
      <c r="N534" s="2" t="str">
        <f>VLOOKUP(P534,[1]Кафедры!$A$2:$E$587,5,0)</f>
        <v>ИММиМ</v>
      </c>
      <c r="O534" s="2" t="s">
        <v>137</v>
      </c>
      <c r="P534" s="14">
        <v>43</v>
      </c>
      <c r="Q534" s="2" t="str">
        <f>VLOOKUP(P534,[1]Кафедры!$A$2:$D$587,3,0)</f>
        <v>ПиЭММиО</v>
      </c>
      <c r="R534" s="2" t="str">
        <f>VLOOKUP(P534,[1]Кафедры!$A$2:$D$587,4,0)</f>
        <v>Корчунов А.Г.</v>
      </c>
      <c r="S534" s="6" t="s">
        <v>38</v>
      </c>
      <c r="T534" s="6"/>
      <c r="U534" s="15" t="s">
        <v>924</v>
      </c>
      <c r="V534" s="17">
        <v>45536</v>
      </c>
      <c r="W534" s="2" t="s">
        <v>40</v>
      </c>
      <c r="X534" s="17">
        <f t="shared" si="54"/>
        <v>46996</v>
      </c>
      <c r="Y534" s="2" t="str">
        <f>IFERROR(IF(B534="ФГОС ВО",VLOOKUP(E534,'[1]Науч.спец-ФГОС-кафедра'!$G$3:$H$52,2,0),VLOOKUP(F534,'[1]Науч.спец-ФГОС-кафедра'!$A$3:$H$52,8,0)),"")</f>
        <v/>
      </c>
      <c r="Z534" s="18">
        <v>13</v>
      </c>
      <c r="AA534" s="15" t="str">
        <f>IF(B534="ФГОС 3++",VLOOKUP(F534,'[1]Справочник ФГОС ВО'!$C$2:$K$126,9,0),"")</f>
        <v>Алгоритмы</v>
      </c>
      <c r="AB534" s="20"/>
      <c r="AC534" s="6" t="str">
        <f>IF(AND(G534="асп",B534="ФГОС ВО"),VLOOKUP(K534,'[1]Науч.спец-ФГОС-кафедра'!$F$2:$S$52,14,0),"")</f>
        <v/>
      </c>
      <c r="AD534" s="14">
        <f t="shared" si="55"/>
        <v>2028</v>
      </c>
      <c r="AE534" s="14" t="s">
        <v>78</v>
      </c>
      <c r="AF534" s="6"/>
    </row>
    <row r="535" spans="1:32" s="34" customFormat="1" ht="25.5">
      <c r="A535" s="5" t="str">
        <f t="shared" si="52"/>
        <v>15.00.00</v>
      </c>
      <c r="B535" s="6" t="s">
        <v>32</v>
      </c>
      <c r="C535" s="7" t="str">
        <f t="shared" si="50"/>
        <v/>
      </c>
      <c r="D535" s="8" t="str">
        <f t="shared" si="51"/>
        <v/>
      </c>
      <c r="E535" s="9">
        <f>IFERROR(VLOOKUP(F535,'[1]ФГОС ВПО-ФГОС ВО'!$A$2:$C$111,3,0),IF(B535="ФГОС ВО",VLOOKUP([1]Группы!K535,'[1]Науч.спец-ФГОС-кафедра'!$F$3:$G$52,2,0),VLOOKUP(J535,'[1]Науч.спец-ФГОС-кафедра'!$B$3:$G$52,6,0)))</f>
        <v>151900</v>
      </c>
      <c r="F535" s="6" t="s">
        <v>499</v>
      </c>
      <c r="G535" s="6" t="s">
        <v>34</v>
      </c>
      <c r="H535" s="37" t="s">
        <v>970</v>
      </c>
      <c r="I535" s="81" t="s">
        <v>970</v>
      </c>
      <c r="J535" s="13" t="str">
        <f>IF(B535="ФГТ",VLOOKUP(F535,'[1]Науч.спец-ФГОС-кафедра'!$A$1:$B$52,2,0),VLOOKUP(F535,'[1]ФГОС ВПО-ФГОС ВО'!$A$2:$B$129,2,0))</f>
        <v>Конструкторско-технологическое обеспечение машиностроительных производств</v>
      </c>
      <c r="K535" s="53" t="s">
        <v>501</v>
      </c>
      <c r="L535" s="2">
        <v>2024</v>
      </c>
      <c r="M535" s="14">
        <f t="shared" ca="1" si="53"/>
        <v>1</v>
      </c>
      <c r="N535" s="2" t="str">
        <f>VLOOKUP(P535,[1]Кафедры!$A$2:$E$587,5,0)</f>
        <v>ИММиМ</v>
      </c>
      <c r="O535" s="2" t="s">
        <v>55</v>
      </c>
      <c r="P535" s="14">
        <v>27</v>
      </c>
      <c r="Q535" s="2" t="str">
        <f>VLOOKUP(P535,[1]Кафедры!$A$2:$D$587,3,0)</f>
        <v>МиТОДиМ</v>
      </c>
      <c r="R535" s="2" t="str">
        <f>VLOOKUP(P535,[1]Кафедры!$A$2:$D$587,4,0)</f>
        <v>Платов С.И.</v>
      </c>
      <c r="S535" s="6" t="s">
        <v>73</v>
      </c>
      <c r="T535" s="6"/>
      <c r="U535" s="1"/>
      <c r="V535" s="17">
        <v>45566</v>
      </c>
      <c r="W535" s="1" t="s">
        <v>57</v>
      </c>
      <c r="X535" s="17">
        <f t="shared" si="54"/>
        <v>47361</v>
      </c>
      <c r="Y535" s="2" t="str">
        <f>IFERROR(IF(B535="ФГОС ВО",VLOOKUP(E535,'[1]Науч.спец-ФГОС-кафедра'!$G$3:$H$52,2,0),VLOOKUP(F535,'[1]Науч.спец-ФГОС-кафедра'!$A$3:$H$52,8,0)),"")</f>
        <v/>
      </c>
      <c r="Z535" s="18">
        <v>11</v>
      </c>
      <c r="AA535" s="12" t="str">
        <f>IF(B535="ФГОС 3++",VLOOKUP(F535,'[1]Справочник ФГОС ВО'!$C$2:$K$126,9,0),"")</f>
        <v>Алгоритмы</v>
      </c>
      <c r="AB535" s="40"/>
      <c r="AC535" s="6" t="str">
        <f>IF(AND(G535="асп",B535="ФГОС ВО"),VLOOKUP(K535,'[1]Науч.спец-ФГОС-кафедра'!$F$2:$S$52,14,0),"")</f>
        <v/>
      </c>
      <c r="AD535" s="14">
        <f t="shared" si="55"/>
        <v>2029</v>
      </c>
      <c r="AE535" s="2" t="s">
        <v>78</v>
      </c>
      <c r="AF535" s="2"/>
    </row>
    <row r="536" spans="1:32" ht="26.45" customHeight="1">
      <c r="A536" s="5" t="str">
        <f t="shared" si="52"/>
        <v>15.00.00</v>
      </c>
      <c r="B536" s="6" t="s">
        <v>32</v>
      </c>
      <c r="C536" s="7" t="str">
        <f t="shared" si="50"/>
        <v/>
      </c>
      <c r="D536" s="8" t="str">
        <f t="shared" si="51"/>
        <v/>
      </c>
      <c r="E536" s="9">
        <f>IFERROR(VLOOKUP(F536,'[1]ФГОС ВПО-ФГОС ВО'!$A$2:$C$111,3,0),IF(B536="ФГОС ВО",VLOOKUP([1]Группы!#REF!,'[1]Науч.спец-ФГОС-кафедра'!$F$3:$G$52,2,0),VLOOKUP(J536,'[1]Науч.спец-ФГОС-кафедра'!$B$3:$G$52,6,0)))</f>
        <v>221000</v>
      </c>
      <c r="F536" s="6" t="s">
        <v>143</v>
      </c>
      <c r="G536" s="6" t="s">
        <v>34</v>
      </c>
      <c r="H536" s="37" t="s">
        <v>971</v>
      </c>
      <c r="I536" s="11" t="s">
        <v>971</v>
      </c>
      <c r="J536" s="13" t="str">
        <f>IF(B536="ФГТ",VLOOKUP(F536,'[1]Науч.спец-ФГОС-кафедра'!$A$1:$B$52,2,0),VLOOKUP(F536,'[1]ФГОС ВПО-ФГОС ВО'!$A$2:$B$129,2,0))</f>
        <v>Мехатроника и робототехника</v>
      </c>
      <c r="K536" s="54" t="s">
        <v>146</v>
      </c>
      <c r="L536" s="2">
        <v>2024</v>
      </c>
      <c r="M536" s="14">
        <f t="shared" ca="1" si="53"/>
        <v>1</v>
      </c>
      <c r="N536" s="2" t="str">
        <f>VLOOKUP(P536,[1]Кафедры!$A$2:$E$587,5,0)</f>
        <v>ИЭиАС</v>
      </c>
      <c r="O536" s="2" t="s">
        <v>77</v>
      </c>
      <c r="P536" s="14">
        <v>1</v>
      </c>
      <c r="Q536" s="2" t="str">
        <f>VLOOKUP(P536,[1]Кафедры!$A$2:$D$587,3,0)</f>
        <v>АЭПиМ</v>
      </c>
      <c r="R536" s="2" t="str">
        <f>VLOOKUP(P536,[1]Кафедры!$A$2:$D$587,4,0)</f>
        <v>Николаев А.А.</v>
      </c>
      <c r="S536" s="6" t="s">
        <v>38</v>
      </c>
      <c r="T536" s="6"/>
      <c r="U536" s="16" t="s">
        <v>921</v>
      </c>
      <c r="V536" s="17">
        <v>45536</v>
      </c>
      <c r="W536" s="2" t="s">
        <v>40</v>
      </c>
      <c r="X536" s="17">
        <f t="shared" si="54"/>
        <v>46996</v>
      </c>
      <c r="Y536" s="2" t="str">
        <f>IFERROR(IF(B536="ФГОС ВО",VLOOKUP(E536,'[1]Науч.спец-ФГОС-кафедра'!$G$3:$H$52,2,0),VLOOKUP(F536,'[1]Науч.спец-ФГОС-кафедра'!$A$3:$H$52,8,0)),"")</f>
        <v/>
      </c>
      <c r="Z536" s="18">
        <v>23</v>
      </c>
      <c r="AA536" s="15" t="str">
        <f>IF(B536="ФГОС 3++",VLOOKUP(F536,'[1]Справочник ФГОС ВО'!$C$2:$K$126,9,0),"")</f>
        <v>Добавлена+алгоритмы</v>
      </c>
      <c r="AB536" s="20"/>
      <c r="AC536" s="6" t="str">
        <f>IF(AND(G536="асп",B536="ФГОС ВО"),VLOOKUP(K536,'[1]Науч.спец-ФГОС-кафедра'!$F$2:$S$52,14,0),"")</f>
        <v/>
      </c>
      <c r="AD536" s="14">
        <f t="shared" si="55"/>
        <v>2028</v>
      </c>
      <c r="AE536" s="14" t="s">
        <v>78</v>
      </c>
      <c r="AF536" s="6"/>
    </row>
    <row r="537" spans="1:32" ht="38.25">
      <c r="A537" s="5" t="str">
        <f t="shared" si="52"/>
        <v>18.00.00</v>
      </c>
      <c r="B537" s="6" t="s">
        <v>32</v>
      </c>
      <c r="C537" s="7" t="str">
        <f t="shared" si="50"/>
        <v/>
      </c>
      <c r="D537" s="8" t="str">
        <f t="shared" si="51"/>
        <v/>
      </c>
      <c r="E537" s="9">
        <f>IFERROR(VLOOKUP(F537,'[1]ФГОС ВПО-ФГОС ВО'!$A$2:$C$111,3,0),IF(B537="ФГОС ВО",VLOOKUP([1]Группы!#REF!,'[1]Науч.спец-ФГОС-кафедра'!$F$3:$G$52,2,0),VLOOKUP(J537,'[1]Науч.спец-ФГОС-кафедра'!$B$3:$G$52,6,0)))</f>
        <v>240100</v>
      </c>
      <c r="F537" s="6" t="s">
        <v>158</v>
      </c>
      <c r="G537" s="6" t="s">
        <v>34</v>
      </c>
      <c r="H537" s="37" t="s">
        <v>972</v>
      </c>
      <c r="I537" s="11" t="s">
        <v>972</v>
      </c>
      <c r="J537" s="13" t="str">
        <f>IF(B537="ФГТ",VLOOKUP(F537,'[1]Науч.спец-ФГОС-кафедра'!$A$1:$B$52,2,0),VLOOKUP(F537,'[1]ФГОС ВПО-ФГОС ВО'!$A$2:$B$129,2,0))</f>
        <v>Химическая технология</v>
      </c>
      <c r="K537" s="53" t="s">
        <v>162</v>
      </c>
      <c r="L537" s="2">
        <v>2024</v>
      </c>
      <c r="M537" s="14">
        <f t="shared" ca="1" si="53"/>
        <v>1</v>
      </c>
      <c r="N537" s="2" t="str">
        <f>VLOOKUP(P537,[1]Кафедры!$A$2:$E$587,5,0)</f>
        <v>ИММиМ</v>
      </c>
      <c r="O537" s="2" t="s">
        <v>137</v>
      </c>
      <c r="P537" s="14">
        <v>64</v>
      </c>
      <c r="Q537" s="2" t="str">
        <f>VLOOKUP(P537,[1]Кафедры!$A$2:$D$587,3,0)</f>
        <v>МиХТ</v>
      </c>
      <c r="R537" s="2" t="str">
        <f>VLOOKUP(P537,[1]Кафедры!$A$2:$D$587,4,0)</f>
        <v>Харченко А.С.</v>
      </c>
      <c r="S537" s="6" t="s">
        <v>38</v>
      </c>
      <c r="T537" s="2" t="s">
        <v>475</v>
      </c>
      <c r="U537" s="15" t="s">
        <v>924</v>
      </c>
      <c r="V537" s="17">
        <v>45536</v>
      </c>
      <c r="W537" s="2" t="s">
        <v>40</v>
      </c>
      <c r="X537" s="17">
        <f t="shared" si="54"/>
        <v>46996</v>
      </c>
      <c r="Y537" s="2" t="str">
        <f>IFERROR(IF(B537="ФГОС ВО",VLOOKUP(E537,'[1]Науч.спец-ФГОС-кафедра'!$G$3:$H$52,2,0),VLOOKUP(F537,'[1]Науч.спец-ФГОС-кафедра'!$A$3:$H$52,8,0)),"")</f>
        <v/>
      </c>
      <c r="Z537" s="18">
        <v>25</v>
      </c>
      <c r="AA537" s="15" t="str">
        <f>IF(B537="ФГОС 3++",VLOOKUP(F537,'[1]Справочник ФГОС ВО'!$C$2:$K$126,9,0),"")</f>
        <v>Добавлена</v>
      </c>
      <c r="AB537" s="20" t="s">
        <v>74</v>
      </c>
      <c r="AC537" s="6" t="str">
        <f>IF(AND(G537="асп",B537="ФГОС ВО"),VLOOKUP(K537,'[1]Науч.спец-ФГОС-кафедра'!$F$2:$S$52,14,0),"")</f>
        <v/>
      </c>
      <c r="AD537" s="14">
        <f t="shared" si="55"/>
        <v>2028</v>
      </c>
      <c r="AE537" s="14" t="s">
        <v>78</v>
      </c>
      <c r="AF537" s="6"/>
    </row>
    <row r="538" spans="1:32" ht="38.25">
      <c r="A538" s="5" t="str">
        <f t="shared" si="52"/>
        <v>18.00.00</v>
      </c>
      <c r="B538" s="6" t="s">
        <v>32</v>
      </c>
      <c r="C538" s="7" t="str">
        <f t="shared" si="50"/>
        <v/>
      </c>
      <c r="D538" s="8" t="str">
        <f t="shared" si="51"/>
        <v/>
      </c>
      <c r="E538" s="9">
        <f>IFERROR(VLOOKUP(F538,'[1]ФГОС ВПО-ФГОС ВО'!$A$2:$C$111,3,0),IF(B538="ФГОС ВО",VLOOKUP([1]Группы!#REF!,'[1]Науч.спец-ФГОС-кафедра'!$F$3:$G$52,2,0),VLOOKUP(J538,'[1]Науч.спец-ФГОС-кафедра'!$B$3:$G$52,6,0)))</f>
        <v>240100</v>
      </c>
      <c r="F538" s="6" t="s">
        <v>158</v>
      </c>
      <c r="G538" s="6" t="s">
        <v>34</v>
      </c>
      <c r="H538" s="37" t="s">
        <v>973</v>
      </c>
      <c r="I538" s="37" t="s">
        <v>973</v>
      </c>
      <c r="J538" s="13" t="str">
        <f>IF(B538="ФГТ",VLOOKUP(F538,'[1]Науч.спец-ФГОС-кафедра'!$A$1:$B$52,2,0),VLOOKUP(F538,'[1]ФГОС ВПО-ФГОС ВО'!$A$2:$B$129,2,0))</f>
        <v>Химическая технология</v>
      </c>
      <c r="K538" s="53" t="s">
        <v>162</v>
      </c>
      <c r="L538" s="2">
        <v>2024</v>
      </c>
      <c r="M538" s="14">
        <f t="shared" ca="1" si="53"/>
        <v>1</v>
      </c>
      <c r="N538" s="2" t="str">
        <f>VLOOKUP(P538,[1]Кафедры!$A$2:$E$587,5,0)</f>
        <v>ИММиМ</v>
      </c>
      <c r="O538" s="2" t="s">
        <v>55</v>
      </c>
      <c r="P538" s="14">
        <v>64</v>
      </c>
      <c r="Q538" s="2" t="str">
        <f>VLOOKUP(P538,[1]Кафедры!$A$2:$D$587,3,0)</f>
        <v>МиХТ</v>
      </c>
      <c r="R538" s="2" t="str">
        <f>VLOOKUP(P538,[1]Кафедры!$A$2:$D$587,4,0)</f>
        <v>Харченко А.С.</v>
      </c>
      <c r="S538" s="6" t="s">
        <v>73</v>
      </c>
      <c r="T538" s="6"/>
      <c r="U538" s="1"/>
      <c r="V538" s="17">
        <v>45566</v>
      </c>
      <c r="W538" s="2" t="s">
        <v>57</v>
      </c>
      <c r="X538" s="17">
        <f t="shared" si="54"/>
        <v>47361</v>
      </c>
      <c r="Y538" s="2" t="str">
        <f>IFERROR(IF(B538="ФГОС ВО",VLOOKUP(E538,'[1]Науч.спец-ФГОС-кафедра'!$G$3:$H$52,2,0),VLOOKUP(F538,'[1]Науч.спец-ФГОС-кафедра'!$A$3:$H$52,8,0)),"")</f>
        <v/>
      </c>
      <c r="Z538" s="18">
        <v>15</v>
      </c>
      <c r="AA538" s="15" t="str">
        <f>IF(B538="ФГОС 3++",VLOOKUP(F538,'[1]Справочник ФГОС ВО'!$C$2:$K$126,9,0),"")</f>
        <v>Добавлена</v>
      </c>
      <c r="AB538" s="20"/>
      <c r="AC538" s="6" t="str">
        <f>IF(AND(G538="асп",B538="ФГОС ВО"),VLOOKUP(K538,'[1]Науч.спец-ФГОС-кафедра'!$F$2:$S$52,14,0),"")</f>
        <v/>
      </c>
      <c r="AD538" s="14">
        <f t="shared" si="55"/>
        <v>2029</v>
      </c>
      <c r="AE538" s="14" t="s">
        <v>78</v>
      </c>
      <c r="AF538" s="6"/>
    </row>
    <row r="539" spans="1:32" ht="25.5" customHeight="1">
      <c r="A539" s="5" t="str">
        <f t="shared" si="52"/>
        <v>20.00.00</v>
      </c>
      <c r="B539" s="6" t="s">
        <v>32</v>
      </c>
      <c r="C539" s="7" t="str">
        <f t="shared" si="50"/>
        <v/>
      </c>
      <c r="D539" s="8" t="str">
        <f t="shared" si="51"/>
        <v/>
      </c>
      <c r="E539" s="9">
        <f>IFERROR(VLOOKUP(F539,'[1]ФГОС ВПО-ФГОС ВО'!$A$2:$C$111,3,0),IF(B539="ФГОС ВО",VLOOKUP([1]Группы!#REF!,'[1]Науч.спец-ФГОС-кафедра'!$F$3:$G$52,2,0),VLOOKUP(J539,'[1]Науч.спец-ФГОС-кафедра'!$B$3:$G$52,6,0)))</f>
        <v>280700</v>
      </c>
      <c r="F539" s="6" t="s">
        <v>165</v>
      </c>
      <c r="G539" s="11" t="s">
        <v>34</v>
      </c>
      <c r="H539" s="37" t="s">
        <v>974</v>
      </c>
      <c r="I539" s="11" t="s">
        <v>974</v>
      </c>
      <c r="J539" s="13" t="str">
        <f>IF(B539="ФГТ",VLOOKUP(F539,'[1]Науч.спец-ФГОС-кафедра'!$A$1:$B$52,2,0),VLOOKUP(F539,'[1]ФГОС ВПО-ФГОС ВО'!$A$2:$B$129,2,0))</f>
        <v>Техносферная безопасность</v>
      </c>
      <c r="K539" s="13" t="s">
        <v>798</v>
      </c>
      <c r="L539" s="2">
        <v>2024</v>
      </c>
      <c r="M539" s="14">
        <f t="shared" ca="1" si="53"/>
        <v>1</v>
      </c>
      <c r="N539" s="2" t="str">
        <f>VLOOKUP(P539,[1]Кафедры!$A$2:$E$587,5,0)</f>
        <v>ИЕиС</v>
      </c>
      <c r="O539" s="2" t="s">
        <v>55</v>
      </c>
      <c r="P539" s="14">
        <v>45</v>
      </c>
      <c r="Q539" s="2" t="str">
        <f>VLOOKUP(P539,[1]Кафедры!$A$2:$D$499,3,0)</f>
        <v>ПЭиБЖ</v>
      </c>
      <c r="R539" s="2" t="str">
        <f>VLOOKUP(P539,[1]Кафедры!$A$2:$D$587,4,0)</f>
        <v>Перятинский А.Ю.</v>
      </c>
      <c r="S539" s="6" t="s">
        <v>73</v>
      </c>
      <c r="T539" s="6"/>
      <c r="U539" s="16" t="s">
        <v>39</v>
      </c>
      <c r="V539" s="17">
        <v>45566</v>
      </c>
      <c r="W539" s="2" t="s">
        <v>57</v>
      </c>
      <c r="X539" s="17">
        <f t="shared" si="54"/>
        <v>47361</v>
      </c>
      <c r="Y539" s="2" t="str">
        <f>IFERROR(IF(B539="ФГОС ВО",VLOOKUP(E539,'[1]Науч.спец-ФГОС-кафедра'!$G$3:$H$52,2,0),VLOOKUP(F539,'[1]Науч.спец-ФГОС-кафедра'!$A$3:$H$52,8,0)),"")</f>
        <v/>
      </c>
      <c r="Z539" s="18">
        <v>21</v>
      </c>
      <c r="AA539" s="15" t="str">
        <f>IF(B539="ФГОС 3++",VLOOKUP(F539,'[1]Справочник ФГОС ВО'!$C$2:$K$126,9,0),"")</f>
        <v>Добавлена</v>
      </c>
      <c r="AB539" s="20"/>
      <c r="AC539" s="6" t="str">
        <f>IF(AND(G539="асп",B539="ФГОС ВО"),VLOOKUP(K539,'[1]Науч.спец-ФГОС-кафедра'!$F$2:$S$52,14,0),"")</f>
        <v/>
      </c>
      <c r="AD539" s="14">
        <f t="shared" si="55"/>
        <v>2029</v>
      </c>
      <c r="AE539" s="14" t="s">
        <v>78</v>
      </c>
      <c r="AF539" s="6"/>
    </row>
    <row r="540" spans="1:32" ht="26.45" customHeight="1">
      <c r="A540" s="5" t="str">
        <f t="shared" si="52"/>
        <v>20.00.00</v>
      </c>
      <c r="B540" s="6" t="s">
        <v>32</v>
      </c>
      <c r="C540" s="7" t="str">
        <f t="shared" si="50"/>
        <v/>
      </c>
      <c r="D540" s="8" t="str">
        <f t="shared" si="51"/>
        <v/>
      </c>
      <c r="E540" s="9">
        <f>IFERROR(VLOOKUP(F540,'[1]ФГОС ВПО-ФГОС ВО'!$A$2:$C$111,3,0),IF(B540="ФГОС ВО",VLOOKUP([1]Группы!#REF!,'[1]Науч.спец-ФГОС-кафедра'!$F$3:$G$52,2,0),VLOOKUP(J540,'[1]Науч.спец-ФГОС-кафедра'!$B$3:$G$52,6,0)))</f>
        <v>280700</v>
      </c>
      <c r="F540" s="6" t="s">
        <v>165</v>
      </c>
      <c r="G540" s="6" t="s">
        <v>34</v>
      </c>
      <c r="H540" s="37" t="s">
        <v>975</v>
      </c>
      <c r="I540" s="12" t="s">
        <v>975</v>
      </c>
      <c r="J540" s="13" t="str">
        <f>IF(B540="ФГТ",VLOOKUP(F540,'[1]Науч.спец-ФГОС-кафедра'!$A$1:$B$52,2,0),VLOOKUP(F540,'[1]ФГОС ВПО-ФГОС ВО'!$A$2:$B$129,2,0))</f>
        <v>Техносферная безопасность</v>
      </c>
      <c r="K540" s="13" t="s">
        <v>798</v>
      </c>
      <c r="L540" s="14">
        <v>2024</v>
      </c>
      <c r="M540" s="14">
        <f t="shared" ca="1" si="53"/>
        <v>1</v>
      </c>
      <c r="N540" s="2" t="str">
        <f>VLOOKUP(P540,[1]Кафедры!$A$2:$E$587,5,0)</f>
        <v>ИЕиС</v>
      </c>
      <c r="O540" s="2" t="s">
        <v>37</v>
      </c>
      <c r="P540" s="14">
        <v>45</v>
      </c>
      <c r="Q540" s="2" t="str">
        <f>VLOOKUP(P540,[1]Кафедры!$A$2:$D$499,3,0)</f>
        <v>ПЭиБЖ</v>
      </c>
      <c r="R540" s="2" t="str">
        <f>VLOOKUP(P540,[1]Кафедры!$A$2:$D$587,4,0)</f>
        <v>Перятинский А.Ю.</v>
      </c>
      <c r="S540" s="6" t="s">
        <v>38</v>
      </c>
      <c r="T540" s="6" t="s">
        <v>475</v>
      </c>
      <c r="U540" s="15" t="s">
        <v>924</v>
      </c>
      <c r="V540" s="17">
        <v>45536</v>
      </c>
      <c r="W540" s="2" t="s">
        <v>40</v>
      </c>
      <c r="X540" s="17">
        <f t="shared" si="54"/>
        <v>46996</v>
      </c>
      <c r="Y540" s="2" t="str">
        <f>IFERROR(IF(B540="ФГОС ВО",VLOOKUP(E540,'[1]Науч.спец-ФГОС-кафедра'!$G$3:$H$52,2,0),VLOOKUP(F540,'[1]Науч.спец-ФГОС-кафедра'!$A$3:$H$52,8,0)),"")</f>
        <v/>
      </c>
      <c r="Z540" s="18">
        <v>22</v>
      </c>
      <c r="AA540" s="15" t="str">
        <f>IF(B540="ФГОС 3++",VLOOKUP(F540,'[1]Справочник ФГОС ВО'!$C$2:$K$126,9,0),"")</f>
        <v>Добавлена</v>
      </c>
      <c r="AB540" s="20" t="s">
        <v>74</v>
      </c>
      <c r="AC540" s="6" t="str">
        <f>IF(AND(G540="асп",B540="ФГОС ВО"),VLOOKUP(K540,'[1]Науч.спец-ФГОС-кафедра'!$F$2:$S$52,14,0),"")</f>
        <v/>
      </c>
      <c r="AD540" s="14">
        <f t="shared" si="55"/>
        <v>2028</v>
      </c>
      <c r="AE540" s="14" t="s">
        <v>78</v>
      </c>
      <c r="AF540" s="6"/>
    </row>
    <row r="541" spans="1:32" ht="25.5">
      <c r="A541" s="5" t="str">
        <f t="shared" si="52"/>
        <v>22.00.00</v>
      </c>
      <c r="B541" s="6" t="s">
        <v>32</v>
      </c>
      <c r="C541" s="7" t="str">
        <f t="shared" si="50"/>
        <v/>
      </c>
      <c r="D541" s="8" t="str">
        <f t="shared" si="51"/>
        <v/>
      </c>
      <c r="E541" s="9">
        <f>IFERROR(VLOOKUP(F541,'[1]ФГОС ВПО-ФГОС ВО'!$A$2:$C$111,3,0),IF(B541="ФГОС ВО",VLOOKUP([1]Группы!#REF!,'[1]Науч.спец-ФГОС-кафедра'!$F$3:$G$52,2,0),VLOOKUP(J541,'[1]Науч.спец-ФГОС-кафедра'!$B$3:$G$52,6,0)))</f>
        <v>150100</v>
      </c>
      <c r="F541" s="6" t="s">
        <v>211</v>
      </c>
      <c r="G541" s="6" t="s">
        <v>34</v>
      </c>
      <c r="H541" s="37" t="s">
        <v>976</v>
      </c>
      <c r="I541" s="37" t="s">
        <v>976</v>
      </c>
      <c r="J541" s="13" t="str">
        <f>IF(B541="ФГТ",VLOOKUP(F541,'[1]Науч.спец-ФГОС-кафедра'!$A$1:$B$52,2,0),VLOOKUP(F541,'[1]ФГОС ВПО-ФГОС ВО'!$A$2:$B$129,2,0))</f>
        <v>Материаловедение и технологии материалов</v>
      </c>
      <c r="K541" s="54" t="s">
        <v>213</v>
      </c>
      <c r="L541" s="14">
        <v>2024</v>
      </c>
      <c r="M541" s="14">
        <f t="shared" ca="1" si="53"/>
        <v>1</v>
      </c>
      <c r="N541" s="2" t="str">
        <f>VLOOKUP(P541,[1]Кафедры!$A$2:$E$587,5,0)</f>
        <v>ИММиМ</v>
      </c>
      <c r="O541" s="2" t="s">
        <v>137</v>
      </c>
      <c r="P541" s="14">
        <v>24</v>
      </c>
      <c r="Q541" s="2" t="str">
        <f>VLOOKUP(P541,[1]Кафедры!$A$2:$D$587,3,0)</f>
        <v>ЛПиМ</v>
      </c>
      <c r="R541" s="2" t="str">
        <f>VLOOKUP(P541,[1]Кафедры!$A$2:$D$587,4,0)</f>
        <v>Феоктистов Н.А.</v>
      </c>
      <c r="S541" s="6" t="s">
        <v>38</v>
      </c>
      <c r="T541" s="6"/>
      <c r="U541" s="15" t="s">
        <v>924</v>
      </c>
      <c r="V541" s="17">
        <v>45536</v>
      </c>
      <c r="W541" s="2" t="s">
        <v>40</v>
      </c>
      <c r="X541" s="17">
        <f t="shared" si="54"/>
        <v>46996</v>
      </c>
      <c r="Y541" s="2" t="str">
        <f>IFERROR(IF(B541="ФГОС ВО",VLOOKUP(E541,'[1]Науч.спец-ФГОС-кафедра'!$G$3:$H$52,2,0),VLOOKUP(F541,'[1]Науч.спец-ФГОС-кафедра'!$A$3:$H$52,8,0)),"")</f>
        <v/>
      </c>
      <c r="Z541" s="18">
        <v>25</v>
      </c>
      <c r="AA541" s="15" t="str">
        <f>IF(B541="ФГОС 3++",VLOOKUP(F541,'[1]Справочник ФГОС ВО'!$C$2:$K$126,9,0),"")</f>
        <v>Добавлена</v>
      </c>
      <c r="AB541" s="20"/>
      <c r="AC541" s="6" t="str">
        <f>IF(AND(G541="асп",B541="ФГОС ВО"),VLOOKUP(K541,'[1]Науч.спец-ФГОС-кафедра'!$F$2:$S$52,14,0),"")</f>
        <v/>
      </c>
      <c r="AD541" s="14">
        <f t="shared" si="55"/>
        <v>2028</v>
      </c>
      <c r="AE541" s="14" t="s">
        <v>78</v>
      </c>
      <c r="AF541" s="6"/>
    </row>
    <row r="542" spans="1:32" ht="30">
      <c r="A542" s="5" t="str">
        <f t="shared" si="52"/>
        <v>22.00.00</v>
      </c>
      <c r="B542" s="6" t="s">
        <v>32</v>
      </c>
      <c r="C542" s="7" t="str">
        <f t="shared" si="50"/>
        <v/>
      </c>
      <c r="D542" s="8" t="str">
        <f t="shared" si="51"/>
        <v/>
      </c>
      <c r="E542" s="9" t="str">
        <f>IFERROR(VLOOKUP(F542,'[1]ФГОС ВПО-ФГОС ВО'!$A$2:$C$111,3,0),IF(B542="ФГОС ВО",VLOOKUP([1]Группы!#REF!,'[1]Науч.спец-ФГОС-кафедра'!$F$3:$G$52,2,0),VLOOKUP(J542,'[1]Науч.спец-ФГОС-кафедра'!$B$3:$G$52,6,0)))</f>
        <v>150400</v>
      </c>
      <c r="F542" s="6" t="s">
        <v>214</v>
      </c>
      <c r="G542" s="6" t="s">
        <v>34</v>
      </c>
      <c r="H542" s="37" t="s">
        <v>977</v>
      </c>
      <c r="I542" s="12" t="s">
        <v>977</v>
      </c>
      <c r="J542" s="13" t="str">
        <f>IF(B542="ФГТ",VLOOKUP(F542,'[1]Науч.спец-ФГОС-кафедра'!$A$1:$B$52,2,0),VLOOKUP(F542,'[1]ФГОС ВПО-ФГОС ВО'!$A$2:$B$129,2,0))</f>
        <v>Металлургия</v>
      </c>
      <c r="K542" s="53" t="s">
        <v>802</v>
      </c>
      <c r="L542" s="14">
        <v>2024</v>
      </c>
      <c r="M542" s="14">
        <f t="shared" ca="1" si="53"/>
        <v>1</v>
      </c>
      <c r="N542" s="2" t="str">
        <f>VLOOKUP(P542,[1]Кафедры!$A$2:$E$587,5,0)</f>
        <v>ИММиМ</v>
      </c>
      <c r="O542" s="2" t="s">
        <v>137</v>
      </c>
      <c r="P542" s="14">
        <v>24</v>
      </c>
      <c r="Q542" s="2" t="str">
        <f>VLOOKUP(P542,[1]Кафедры!$A$2:$D$587,3,0)</f>
        <v>ЛПиМ</v>
      </c>
      <c r="R542" s="2" t="str">
        <f>VLOOKUP(P542,[1]Кафедры!$A$2:$D$587,4,0)</f>
        <v>Феоктистов Н.А.</v>
      </c>
      <c r="S542" s="6" t="s">
        <v>38</v>
      </c>
      <c r="T542" s="2" t="s">
        <v>475</v>
      </c>
      <c r="U542" s="15" t="s">
        <v>924</v>
      </c>
      <c r="V542" s="17">
        <v>45536</v>
      </c>
      <c r="W542" s="2" t="s">
        <v>40</v>
      </c>
      <c r="X542" s="17">
        <f t="shared" si="54"/>
        <v>46996</v>
      </c>
      <c r="Y542" s="2" t="str">
        <f>IFERROR(IF(B542="ФГОС ВО",VLOOKUP(E542,'[1]Науч.спец-ФГОС-кафедра'!$G$3:$H$52,2,0),VLOOKUP(F542,'[1]Науч.спец-ФГОС-кафедра'!$A$3:$H$52,8,0)),"")</f>
        <v/>
      </c>
      <c r="Z542" s="18">
        <v>24</v>
      </c>
      <c r="AA542" s="15" t="str">
        <f>IF(B542="ФГОС 3++",VLOOKUP(F542,'[1]Справочник ФГОС ВО'!$C$2:$K$126,9,0),"")</f>
        <v>Добавлена</v>
      </c>
      <c r="AB542" s="20" t="s">
        <v>74</v>
      </c>
      <c r="AC542" s="6" t="str">
        <f>IF(AND(G542="асп",B542="ФГОС ВО"),VLOOKUP(K542,'[1]Науч.спец-ФГОС-кафедра'!$F$2:$S$52,14,0),"")</f>
        <v/>
      </c>
      <c r="AD542" s="14">
        <f t="shared" si="55"/>
        <v>2028</v>
      </c>
      <c r="AE542" s="14" t="s">
        <v>78</v>
      </c>
      <c r="AF542" s="6"/>
    </row>
    <row r="543" spans="1:32">
      <c r="A543" s="5" t="str">
        <f t="shared" si="52"/>
        <v>22.00.00</v>
      </c>
      <c r="B543" s="6" t="s">
        <v>32</v>
      </c>
      <c r="C543" s="7" t="str">
        <f t="shared" si="50"/>
        <v/>
      </c>
      <c r="D543" s="8" t="str">
        <f t="shared" si="51"/>
        <v/>
      </c>
      <c r="E543" s="9" t="str">
        <f>IFERROR(VLOOKUP(F543,'[1]ФГОС ВПО-ФГОС ВО'!$A$2:$C$111,3,0),IF(B543="ФГОС ВО",VLOOKUP([1]Группы!#REF!,'[1]Науч.спец-ФГОС-кафедра'!$F$3:$G$52,2,0),VLOOKUP(J543,'[1]Науч.спец-ФГОС-кафедра'!$B$3:$G$52,6,0)))</f>
        <v>150400</v>
      </c>
      <c r="F543" s="6" t="s">
        <v>214</v>
      </c>
      <c r="G543" s="6" t="s">
        <v>34</v>
      </c>
      <c r="H543" s="37" t="s">
        <v>978</v>
      </c>
      <c r="I543" s="12" t="s">
        <v>978</v>
      </c>
      <c r="J543" s="13" t="str">
        <f>IF(B543="ФГТ",VLOOKUP(F543,'[1]Науч.спец-ФГОС-кафедра'!$A$1:$B$52,2,0),VLOOKUP(F543,'[1]ФГОС ВПО-ФГОС ВО'!$A$2:$B$129,2,0))</f>
        <v>Металлургия</v>
      </c>
      <c r="K543" s="53" t="s">
        <v>979</v>
      </c>
      <c r="L543" s="2">
        <v>2024</v>
      </c>
      <c r="M543" s="14">
        <f t="shared" ca="1" si="53"/>
        <v>1</v>
      </c>
      <c r="N543" s="2" t="str">
        <f>VLOOKUP(P543,[1]Кафедры!$A$2:$E$587,5,0)</f>
        <v>ИММиМ</v>
      </c>
      <c r="O543" s="2" t="s">
        <v>55</v>
      </c>
      <c r="P543" s="14">
        <v>24</v>
      </c>
      <c r="Q543" s="2" t="str">
        <f>VLOOKUP(P543,[1]Кафедры!$A$2:$D$587,3,0)</f>
        <v>ЛПиМ</v>
      </c>
      <c r="R543" s="2" t="str">
        <f>VLOOKUP(P543,[1]Кафедры!$A$2:$D$587,4,0)</f>
        <v>Феоктистов Н.А.</v>
      </c>
      <c r="S543" s="6" t="s">
        <v>73</v>
      </c>
      <c r="T543" s="6"/>
      <c r="U543" s="1"/>
      <c r="V543" s="17">
        <v>45566</v>
      </c>
      <c r="W543" s="2" t="s">
        <v>57</v>
      </c>
      <c r="X543" s="17">
        <f t="shared" si="54"/>
        <v>47361</v>
      </c>
      <c r="Y543" s="2" t="str">
        <f>IFERROR(IF(B543="ФГОС ВО",VLOOKUP(E543,'[1]Науч.спец-ФГОС-кафедра'!$G$3:$H$52,2,0),VLOOKUP(F543,'[1]Науч.спец-ФГОС-кафедра'!$A$3:$H$52,8,0)),"")</f>
        <v/>
      </c>
      <c r="Z543" s="18">
        <v>11</v>
      </c>
      <c r="AA543" s="15" t="str">
        <f>IF(B543="ФГОС 3++",VLOOKUP(F543,'[1]Справочник ФГОС ВО'!$C$2:$K$126,9,0),"")</f>
        <v>Добавлена</v>
      </c>
      <c r="AB543" s="20"/>
      <c r="AC543" s="6" t="str">
        <f>IF(AND(G543="асп",B543="ФГОС ВО"),VLOOKUP(K543,'[1]Науч.спец-ФГОС-кафедра'!$F$2:$S$52,14,0),"")</f>
        <v/>
      </c>
      <c r="AD543" s="14">
        <f t="shared" si="55"/>
        <v>2029</v>
      </c>
      <c r="AE543" s="14" t="s">
        <v>78</v>
      </c>
      <c r="AF543" s="6"/>
    </row>
    <row r="544" spans="1:32" ht="38.25">
      <c r="A544" s="5" t="str">
        <f t="shared" si="52"/>
        <v>22.00.00</v>
      </c>
      <c r="B544" s="6" t="s">
        <v>32</v>
      </c>
      <c r="C544" s="7" t="str">
        <f t="shared" si="50"/>
        <v/>
      </c>
      <c r="D544" s="8" t="str">
        <f t="shared" si="51"/>
        <v/>
      </c>
      <c r="E544" s="9" t="str">
        <f>IFERROR(VLOOKUP(F544,'[1]ФГОС ВПО-ФГОС ВО'!$A$2:$C$111,3,0),IF(B544="ФГОС ВО",VLOOKUP([1]Группы!#REF!,'[1]Науч.спец-ФГОС-кафедра'!$F$3:$G$52,2,0),VLOOKUP(J544,'[1]Науч.спец-ФГОС-кафедра'!$B$3:$G$52,6,0)))</f>
        <v>150400</v>
      </c>
      <c r="F544" s="6" t="s">
        <v>214</v>
      </c>
      <c r="G544" s="6" t="s">
        <v>34</v>
      </c>
      <c r="H544" s="23" t="s">
        <v>980</v>
      </c>
      <c r="I544" s="12" t="s">
        <v>981</v>
      </c>
      <c r="J544" s="13" t="str">
        <f>IF(B544="ФГТ",VLOOKUP(F544,'[1]Науч.спец-ФГОС-кафедра'!$A$1:$B$52,2,0),VLOOKUP(F544,'[1]ФГОС ВПО-ФГОС ВО'!$A$2:$B$129,2,0))</f>
        <v>Металлургия</v>
      </c>
      <c r="K544" s="53" t="s">
        <v>982</v>
      </c>
      <c r="L544" s="2">
        <v>2024</v>
      </c>
      <c r="M544" s="14">
        <f t="shared" ca="1" si="53"/>
        <v>1</v>
      </c>
      <c r="N544" s="2" t="str">
        <f>VLOOKUP(P544,[1]Кафедры!$A$2:$E$587,5,0)</f>
        <v>ИММиМ</v>
      </c>
      <c r="O544" s="2" t="s">
        <v>137</v>
      </c>
      <c r="P544" s="14">
        <v>64</v>
      </c>
      <c r="Q544" s="2" t="str">
        <f>VLOOKUP(P544,[1]Кафедры!$A$2:$D$587,3,0)</f>
        <v>МиХТ</v>
      </c>
      <c r="R544" s="2" t="str">
        <f>VLOOKUP(P544,[1]Кафедры!$A$2:$D$587,4,0)</f>
        <v>Харченко А.С.</v>
      </c>
      <c r="S544" s="6" t="s">
        <v>38</v>
      </c>
      <c r="T544" s="6"/>
      <c r="U544" s="15" t="s">
        <v>924</v>
      </c>
      <c r="V544" s="17">
        <v>45536</v>
      </c>
      <c r="W544" s="2" t="s">
        <v>40</v>
      </c>
      <c r="X544" s="17">
        <f t="shared" si="54"/>
        <v>46996</v>
      </c>
      <c r="Y544" s="2" t="str">
        <f>IFERROR(IF(B544="ФГОС ВО",VLOOKUP(E544,'[1]Науч.спец-ФГОС-кафедра'!$G$3:$H$52,2,0),VLOOKUP(F544,'[1]Науч.спец-ФГОС-кафедра'!$A$3:$H$52,8,0)),"")</f>
        <v/>
      </c>
      <c r="Z544" s="18">
        <v>6</v>
      </c>
      <c r="AA544" s="15" t="str">
        <f>IF(B544="ФГОС 3++",VLOOKUP(F544,'[1]Справочник ФГОС ВО'!$C$2:$K$126,9,0),"")</f>
        <v>Добавлена</v>
      </c>
      <c r="AB544" s="20"/>
      <c r="AC544" s="6" t="str">
        <f>IF(AND(G544="асп",B544="ФГОС ВО"),VLOOKUP(K544,'[1]Науч.спец-ФГОС-кафедра'!$F$2:$S$52,14,0),"")</f>
        <v/>
      </c>
      <c r="AD544" s="14">
        <f t="shared" si="55"/>
        <v>2028</v>
      </c>
      <c r="AE544" s="14" t="s">
        <v>78</v>
      </c>
      <c r="AF544" s="6"/>
    </row>
    <row r="545" spans="1:32" ht="13.9" customHeight="1">
      <c r="A545" s="5" t="str">
        <f t="shared" si="52"/>
        <v>22.00.00</v>
      </c>
      <c r="B545" s="6" t="s">
        <v>32</v>
      </c>
      <c r="C545" s="7" t="str">
        <f t="shared" si="50"/>
        <v/>
      </c>
      <c r="D545" s="8" t="str">
        <f t="shared" si="51"/>
        <v/>
      </c>
      <c r="E545" s="9" t="str">
        <f>IFERROR(VLOOKUP(F545,'[1]ФГОС ВПО-ФГОС ВО'!$A$2:$C$111,3,0),IF(B545="ФГОС ВО",VLOOKUP([1]Группы!#REF!,'[1]Науч.спец-ФГОС-кафедра'!$F$3:$G$52,2,0),VLOOKUP(J545,'[1]Науч.спец-ФГОС-кафедра'!$B$3:$G$52,6,0)))</f>
        <v>150400</v>
      </c>
      <c r="F545" s="6" t="s">
        <v>214</v>
      </c>
      <c r="G545" s="6" t="s">
        <v>34</v>
      </c>
      <c r="H545" s="37" t="s">
        <v>983</v>
      </c>
      <c r="I545" s="11" t="s">
        <v>983</v>
      </c>
      <c r="J545" s="13" t="str">
        <f>IF(B545="ФГТ",VLOOKUP(F545,'[1]Науч.спец-ФГОС-кафедра'!$A$1:$B$52,2,0),VLOOKUP(F545,'[1]ФГОС ВПО-ФГОС ВО'!$A$2:$B$129,2,0))</f>
        <v>Металлургия</v>
      </c>
      <c r="K545" s="53" t="s">
        <v>216</v>
      </c>
      <c r="L545" s="2">
        <v>2024</v>
      </c>
      <c r="M545" s="14">
        <f t="shared" ca="1" si="53"/>
        <v>1</v>
      </c>
      <c r="N545" s="2" t="str">
        <f>VLOOKUP(P545,[1]Кафедры!$A$2:$E$587,5,0)</f>
        <v>ИММиМ</v>
      </c>
      <c r="O545" s="2" t="s">
        <v>55</v>
      </c>
      <c r="P545" s="14">
        <v>64</v>
      </c>
      <c r="Q545" s="2" t="str">
        <f>VLOOKUP(P545,[1]Кафедры!$A$2:$D$499,3,0)</f>
        <v>МиХТ</v>
      </c>
      <c r="R545" s="2" t="str">
        <f>VLOOKUP(P545,[1]Кафедры!$A$2:$D$587,4,0)</f>
        <v>Харченко А.С.</v>
      </c>
      <c r="S545" s="6" t="s">
        <v>73</v>
      </c>
      <c r="T545" s="6"/>
      <c r="U545" s="1"/>
      <c r="V545" s="17">
        <v>45566</v>
      </c>
      <c r="W545" s="2" t="s">
        <v>57</v>
      </c>
      <c r="X545" s="17">
        <f t="shared" si="54"/>
        <v>47361</v>
      </c>
      <c r="Y545" s="2" t="str">
        <f>IFERROR(IF(B545="ФГОС ВО",VLOOKUP(E545,'[1]Науч.спец-ФГОС-кафедра'!$G$3:$H$52,2,0),VLOOKUP(F545,'[1]Науч.спец-ФГОС-кафедра'!$A$3:$H$52,8,0)),"")</f>
        <v/>
      </c>
      <c r="Z545" s="18">
        <v>36</v>
      </c>
      <c r="AA545" s="15" t="str">
        <f>IF(B545="ФГОС 3++",VLOOKUP(F545,'[1]Справочник ФГОС ВО'!$C$2:$K$126,9,0),"")</f>
        <v>Добавлена</v>
      </c>
      <c r="AB545" s="20"/>
      <c r="AC545" s="6" t="str">
        <f>IF(AND(G545="асп",B545="ФГОС ВО"),VLOOKUP(K545,'[1]Науч.спец-ФГОС-кафедра'!$F$2:$S$52,14,0),"")</f>
        <v/>
      </c>
      <c r="AD545" s="14">
        <f t="shared" si="55"/>
        <v>2029</v>
      </c>
      <c r="AE545" s="14" t="s">
        <v>78</v>
      </c>
      <c r="AF545" s="6"/>
    </row>
    <row r="546" spans="1:32" ht="26.45" customHeight="1">
      <c r="A546" s="5" t="str">
        <f t="shared" si="52"/>
        <v>22.00.00</v>
      </c>
      <c r="B546" s="6" t="s">
        <v>32</v>
      </c>
      <c r="C546" s="7" t="str">
        <f t="shared" si="50"/>
        <v/>
      </c>
      <c r="D546" s="8" t="str">
        <f t="shared" si="51"/>
        <v/>
      </c>
      <c r="E546" s="9" t="str">
        <f>IFERROR(VLOOKUP(F546,'[1]ФГОС ВПО-ФГОС ВО'!$A$2:$C$111,3,0),IF(B546="ФГОС ВО",VLOOKUP([1]Группы!#REF!,'[1]Науч.спец-ФГОС-кафедра'!$F$3:$G$52,2,0),VLOOKUP(J546,'[1]Науч.спец-ФГОС-кафедра'!$B$3:$G$52,6,0)))</f>
        <v>150400</v>
      </c>
      <c r="F546" s="6" t="s">
        <v>214</v>
      </c>
      <c r="G546" s="6" t="s">
        <v>34</v>
      </c>
      <c r="H546" s="37" t="s">
        <v>984</v>
      </c>
      <c r="I546" s="12" t="s">
        <v>984</v>
      </c>
      <c r="J546" s="13" t="str">
        <f>IF(B546="ФГТ",VLOOKUP(F546,'[1]Науч.спец-ФГОС-кафедра'!$A$1:$B$52,2,0),VLOOKUP(F546,'[1]ФГОС ВПО-ФГОС ВО'!$A$2:$B$129,2,0))</f>
        <v>Металлургия</v>
      </c>
      <c r="K546" s="53" t="s">
        <v>216</v>
      </c>
      <c r="L546" s="2">
        <v>2024</v>
      </c>
      <c r="M546" s="14">
        <f t="shared" ca="1" si="53"/>
        <v>1</v>
      </c>
      <c r="N546" s="2" t="str">
        <f>VLOOKUP(P546,[1]Кафедры!$A$2:$E$587,5,0)</f>
        <v>ИММиМ</v>
      </c>
      <c r="O546" s="2" t="s">
        <v>137</v>
      </c>
      <c r="P546" s="14">
        <v>64</v>
      </c>
      <c r="Q546" s="2" t="str">
        <f>VLOOKUP(P546,[1]Кафедры!$A$2:$D$499,3,0)</f>
        <v>МиХТ</v>
      </c>
      <c r="R546" s="2" t="str">
        <f>VLOOKUP(P546,[1]Кафедры!$A$2:$D$587,4,0)</f>
        <v>Харченко А.С.</v>
      </c>
      <c r="S546" s="6" t="s">
        <v>38</v>
      </c>
      <c r="T546" s="6"/>
      <c r="U546" s="15" t="s">
        <v>924</v>
      </c>
      <c r="V546" s="17">
        <v>45536</v>
      </c>
      <c r="W546" s="2" t="s">
        <v>40</v>
      </c>
      <c r="X546" s="17">
        <f t="shared" si="54"/>
        <v>46996</v>
      </c>
      <c r="Y546" s="2" t="str">
        <f>IFERROR(IF(B546="ФГОС ВО",VLOOKUP(E546,'[1]Науч.спец-ФГОС-кафедра'!$G$3:$H$52,2,0),VLOOKUP(F546,'[1]Науч.спец-ФГОС-кафедра'!$A$3:$H$52,8,0)),"")</f>
        <v/>
      </c>
      <c r="Z546" s="18">
        <v>25</v>
      </c>
      <c r="AA546" s="15" t="str">
        <f>IF(B546="ФГОС 3++",VLOOKUP(F546,'[1]Справочник ФГОС ВО'!$C$2:$K$126,9,0),"")</f>
        <v>Добавлена</v>
      </c>
      <c r="AB546" s="20"/>
      <c r="AC546" s="6" t="str">
        <f>IF(AND(G546="асп",B546="ФГОС ВО"),VLOOKUP(K546,'[1]Науч.спец-ФГОС-кафедра'!$F$2:$S$52,14,0),"")</f>
        <v/>
      </c>
      <c r="AD546" s="14">
        <f t="shared" si="55"/>
        <v>2028</v>
      </c>
      <c r="AE546" s="14" t="s">
        <v>78</v>
      </c>
      <c r="AF546" s="6"/>
    </row>
    <row r="547" spans="1:32" ht="61.5" customHeight="1">
      <c r="A547" s="5" t="str">
        <f t="shared" si="52"/>
        <v>22.00.00</v>
      </c>
      <c r="B547" s="6" t="s">
        <v>32</v>
      </c>
      <c r="C547" s="7" t="str">
        <f t="shared" si="50"/>
        <v/>
      </c>
      <c r="D547" s="8" t="str">
        <f t="shared" si="51"/>
        <v/>
      </c>
      <c r="E547" s="9" t="str">
        <f>IFERROR(VLOOKUP(F547,'[1]ФГОС ВПО-ФГОС ВО'!$A$2:$C$111,3,0),IF(B547="ФГОС ВО",VLOOKUP([1]Группы!#REF!,'[1]Науч.спец-ФГОС-кафедра'!$F$3:$G$52,2,0),VLOOKUP(J547,'[1]Науч.спец-ФГОС-кафедра'!$B$3:$G$52,6,0)))</f>
        <v>150400</v>
      </c>
      <c r="F547" s="6" t="s">
        <v>214</v>
      </c>
      <c r="G547" s="6" t="s">
        <v>34</v>
      </c>
      <c r="H547" s="37" t="s">
        <v>985</v>
      </c>
      <c r="I547" s="12" t="s">
        <v>985</v>
      </c>
      <c r="J547" s="13" t="str">
        <f>IF(B547="ФГТ",VLOOKUP(F547,'[1]Науч.спец-ФГОС-кафедра'!$A$1:$B$52,2,0),VLOOKUP(F547,'[1]ФГОС ВПО-ФГОС ВО'!$A$2:$B$129,2,0))</f>
        <v>Металлургия</v>
      </c>
      <c r="K547" s="53" t="s">
        <v>512</v>
      </c>
      <c r="L547" s="2">
        <v>2024</v>
      </c>
      <c r="M547" s="14">
        <f t="shared" ca="1" si="53"/>
        <v>1</v>
      </c>
      <c r="N547" s="2" t="str">
        <f>VLOOKUP(P547,[1]Кафедры!$A$2:$E$587,5,0)</f>
        <v>ИММиМ</v>
      </c>
      <c r="O547" s="2" t="s">
        <v>137</v>
      </c>
      <c r="P547" s="14">
        <v>64</v>
      </c>
      <c r="Q547" s="2" t="str">
        <f>VLOOKUP(P547,[1]Кафедры!$A$2:$D$587,3,0)</f>
        <v>МиХТ</v>
      </c>
      <c r="R547" s="2" t="str">
        <f>VLOOKUP(P547,[1]Кафедры!$A$2:$D$587,4,0)</f>
        <v>Харченко А.С.</v>
      </c>
      <c r="S547" s="6" t="s">
        <v>38</v>
      </c>
      <c r="T547" s="6"/>
      <c r="U547" s="15" t="s">
        <v>924</v>
      </c>
      <c r="V547" s="17">
        <v>45536</v>
      </c>
      <c r="W547" s="2" t="s">
        <v>40</v>
      </c>
      <c r="X547" s="17">
        <f t="shared" si="54"/>
        <v>46996</v>
      </c>
      <c r="Y547" s="2" t="str">
        <f>IFERROR(IF(B547="ФГОС ВО",VLOOKUP(E547,'[1]Науч.спец-ФГОС-кафедра'!$G$3:$H$52,2,0),VLOOKUP(F547,'[1]Науч.спец-ФГОС-кафедра'!$A$3:$H$52,8,0)),"")</f>
        <v/>
      </c>
      <c r="Z547" s="18">
        <v>26</v>
      </c>
      <c r="AA547" s="15" t="str">
        <f>IF(B547="ФГОС 3++",VLOOKUP(F547,'[1]Справочник ФГОС ВО'!$C$2:$K$126,9,0),"")</f>
        <v>Добавлена</v>
      </c>
      <c r="AB547" s="20"/>
      <c r="AC547" s="6" t="str">
        <f>IF(AND(G547="асп",B547="ФГОС ВО"),VLOOKUP(K547,'[1]Науч.спец-ФГОС-кафедра'!$F$2:$S$52,14,0),"")</f>
        <v/>
      </c>
      <c r="AD547" s="14">
        <f t="shared" si="55"/>
        <v>2028</v>
      </c>
      <c r="AE547" s="14" t="s">
        <v>78</v>
      </c>
      <c r="AF547" s="6"/>
    </row>
    <row r="548" spans="1:32">
      <c r="A548" s="5" t="str">
        <f t="shared" si="52"/>
        <v>22.00.00</v>
      </c>
      <c r="B548" s="6" t="s">
        <v>32</v>
      </c>
      <c r="C548" s="7" t="str">
        <f t="shared" si="50"/>
        <v/>
      </c>
      <c r="D548" s="8" t="str">
        <f t="shared" si="51"/>
        <v/>
      </c>
      <c r="E548" s="9" t="str">
        <f>IFERROR(VLOOKUP(F548,'[1]ФГОС ВПО-ФГОС ВО'!$A$2:$C$111,3,0),IF(B548="ФГОС ВО",VLOOKUP([1]Группы!#REF!,'[1]Науч.спец-ФГОС-кафедра'!$F$3:$G$52,2,0),VLOOKUP(J548,'[1]Науч.спец-ФГОС-кафедра'!$B$3:$G$52,6,0)))</f>
        <v>150400</v>
      </c>
      <c r="F548" s="6" t="s">
        <v>214</v>
      </c>
      <c r="G548" s="6" t="s">
        <v>34</v>
      </c>
      <c r="H548" s="37" t="s">
        <v>986</v>
      </c>
      <c r="I548" s="12" t="s">
        <v>986</v>
      </c>
      <c r="J548" s="13" t="str">
        <f>IF(B548="ФГТ",VLOOKUP(F548,'[1]Науч.спец-ФГОС-кафедра'!$A$1:$B$52,2,0),VLOOKUP(F548,'[1]ФГОС ВПО-ФГОС ВО'!$A$2:$B$129,2,0))</f>
        <v>Металлургия</v>
      </c>
      <c r="K548" s="53" t="s">
        <v>218</v>
      </c>
      <c r="L548" s="2">
        <v>2024</v>
      </c>
      <c r="M548" s="14">
        <f t="shared" ca="1" si="53"/>
        <v>1</v>
      </c>
      <c r="N548" s="2" t="str">
        <f>VLOOKUP(P548,[1]Кафедры!$A$2:$E$587,5,0)</f>
        <v>ИММиМ</v>
      </c>
      <c r="O548" s="2" t="s">
        <v>55</v>
      </c>
      <c r="P548" s="14">
        <v>28</v>
      </c>
      <c r="Q548" s="2" t="str">
        <f>VLOOKUP(P548,[1]Кафедры!$A$2:$D$587,3,0)</f>
        <v>ТОМ</v>
      </c>
      <c r="R548" s="2" t="str">
        <f>VLOOKUP(P548,[1]Кафедры!$A$2:$D$587,4,0)</f>
        <v>Моллер А.Б.</v>
      </c>
      <c r="S548" s="6" t="s">
        <v>73</v>
      </c>
      <c r="T548" s="6"/>
      <c r="U548" s="1"/>
      <c r="V548" s="17">
        <v>45566</v>
      </c>
      <c r="W548" s="2" t="s">
        <v>57</v>
      </c>
      <c r="X548" s="17">
        <f t="shared" si="54"/>
        <v>47361</v>
      </c>
      <c r="Y548" s="2" t="str">
        <f>IFERROR(IF(B548="ФГОС ВО",VLOOKUP(E548,'[1]Науч.спец-ФГОС-кафедра'!$G$3:$H$52,2,0),VLOOKUP(F548,'[1]Науч.спец-ФГОС-кафедра'!$A$3:$H$52,8,0)),"")</f>
        <v/>
      </c>
      <c r="Z548" s="18">
        <v>36</v>
      </c>
      <c r="AA548" s="15" t="str">
        <f>IF(B548="ФГОС 3++",VLOOKUP(F548,'[1]Справочник ФГОС ВО'!$C$2:$K$126,9,0),"")</f>
        <v>Добавлена</v>
      </c>
      <c r="AB548" s="20"/>
      <c r="AC548" s="6" t="str">
        <f>IF(AND(G548="асп",B548="ФГОС ВО"),VLOOKUP(K548,'[1]Науч.спец-ФГОС-кафедра'!$F$2:$S$52,14,0),"")</f>
        <v/>
      </c>
      <c r="AD548" s="14">
        <f t="shared" si="55"/>
        <v>2029</v>
      </c>
      <c r="AE548" s="14" t="s">
        <v>78</v>
      </c>
      <c r="AF548" s="6"/>
    </row>
    <row r="549" spans="1:32" ht="26.45" customHeight="1">
      <c r="A549" s="5" t="str">
        <f t="shared" si="52"/>
        <v>22.00.00</v>
      </c>
      <c r="B549" s="6" t="s">
        <v>32</v>
      </c>
      <c r="C549" s="7" t="str">
        <f t="shared" si="50"/>
        <v/>
      </c>
      <c r="D549" s="8" t="str">
        <f t="shared" si="51"/>
        <v/>
      </c>
      <c r="E549" s="9" t="str">
        <f>IFERROR(VLOOKUP(F549,'[1]ФГОС ВПО-ФГОС ВО'!$A$2:$C$111,3,0),IF(B549="ФГОС ВО",VLOOKUP([1]Группы!#REF!,'[1]Науч.спец-ФГОС-кафедра'!$F$3:$G$52,2,0),VLOOKUP(J549,'[1]Науч.спец-ФГОС-кафедра'!$B$3:$G$52,6,0)))</f>
        <v>150400</v>
      </c>
      <c r="F549" s="6" t="s">
        <v>214</v>
      </c>
      <c r="G549" s="6" t="s">
        <v>34</v>
      </c>
      <c r="H549" s="37" t="s">
        <v>987</v>
      </c>
      <c r="I549" s="37" t="s">
        <v>987</v>
      </c>
      <c r="J549" s="13" t="str">
        <f>IF(B549="ФГТ",VLOOKUP(F549,'[1]Науч.спец-ФГОС-кафедра'!$A$1:$B$52,2,0),VLOOKUP(F549,'[1]ФГОС ВПО-ФГОС ВО'!$A$2:$B$129,2,0))</f>
        <v>Металлургия</v>
      </c>
      <c r="K549" s="53" t="s">
        <v>218</v>
      </c>
      <c r="L549" s="2">
        <v>2024</v>
      </c>
      <c r="M549" s="14">
        <f t="shared" ca="1" si="53"/>
        <v>1</v>
      </c>
      <c r="N549" s="2" t="str">
        <f>VLOOKUP(P549,[1]Кафедры!$A$2:$E$587,5,0)</f>
        <v>ИММиМ</v>
      </c>
      <c r="O549" s="2" t="s">
        <v>137</v>
      </c>
      <c r="P549" s="14">
        <v>28</v>
      </c>
      <c r="Q549" s="2" t="str">
        <f>VLOOKUP(P549,[1]Кафедры!$A$2:$D$587,3,0)</f>
        <v>ТОМ</v>
      </c>
      <c r="R549" s="2" t="str">
        <f>VLOOKUP(P549,[1]Кафедры!$A$2:$D$587,4,0)</f>
        <v>Моллер А.Б.</v>
      </c>
      <c r="S549" s="6" t="s">
        <v>38</v>
      </c>
      <c r="T549" s="6"/>
      <c r="U549" s="15" t="s">
        <v>924</v>
      </c>
      <c r="V549" s="17">
        <v>45536</v>
      </c>
      <c r="W549" s="2" t="s">
        <v>40</v>
      </c>
      <c r="X549" s="17">
        <f t="shared" si="54"/>
        <v>46996</v>
      </c>
      <c r="Y549" s="2" t="str">
        <f>IFERROR(IF(B549="ФГОС ВО",VLOOKUP(E549,'[1]Науч.спец-ФГОС-кафедра'!$G$3:$H$52,2,0),VLOOKUP(F549,'[1]Науч.спец-ФГОС-кафедра'!$A$3:$H$52,8,0)),"")</f>
        <v/>
      </c>
      <c r="Z549" s="18">
        <v>25</v>
      </c>
      <c r="AA549" s="15" t="str">
        <f>IF(B549="ФГОС 3++",VLOOKUP(F549,'[1]Справочник ФГОС ВО'!$C$2:$K$126,9,0),"")</f>
        <v>Добавлена</v>
      </c>
      <c r="AB549" s="20"/>
      <c r="AC549" s="6" t="str">
        <f>IF(AND(G549="асп",B549="ФГОС ВО"),VLOOKUP(K549,'[1]Науч.спец-ФГОС-кафедра'!$F$2:$S$52,14,0),"")</f>
        <v/>
      </c>
      <c r="AD549" s="14">
        <f t="shared" si="55"/>
        <v>2028</v>
      </c>
      <c r="AE549" s="14" t="s">
        <v>78</v>
      </c>
      <c r="AF549" s="6"/>
    </row>
    <row r="550" spans="1:32" ht="25.5">
      <c r="A550" s="5" t="str">
        <f t="shared" si="52"/>
        <v>22.00.00</v>
      </c>
      <c r="B550" s="6" t="s">
        <v>32</v>
      </c>
      <c r="C550" s="7" t="str">
        <f t="shared" si="50"/>
        <v/>
      </c>
      <c r="D550" s="8" t="str">
        <f t="shared" si="51"/>
        <v/>
      </c>
      <c r="E550" s="9" t="str">
        <f>IFERROR(VLOOKUP(F550,'[1]ФГОС ВПО-ФГОС ВО'!$A$2:$C$111,3,0),IF(B550="ФГОС ВО",VLOOKUP([1]Группы!K550,'[1]Науч.спец-ФГОС-кафедра'!$F$3:$G$52,2,0),VLOOKUP(J550,'[1]Науч.спец-ФГОС-кафедра'!$B$3:$G$52,6,0)))</f>
        <v>150400</v>
      </c>
      <c r="F550" s="6" t="s">
        <v>214</v>
      </c>
      <c r="G550" s="11" t="s">
        <v>34</v>
      </c>
      <c r="H550" s="59" t="s">
        <v>988</v>
      </c>
      <c r="I550" s="82" t="s">
        <v>988</v>
      </c>
      <c r="J550" s="13" t="str">
        <f>IF(B550="ФГТ",VLOOKUP(F550,'[1]Науч.спец-ФГОС-кафедра'!$A$1:$B$52,2,0),VLOOKUP(F550,'[1]ФГОС ВПО-ФГОС ВО'!$A$2:$B$129,2,0))</f>
        <v>Металлургия</v>
      </c>
      <c r="K550" s="54" t="s">
        <v>515</v>
      </c>
      <c r="L550" s="2">
        <v>2024</v>
      </c>
      <c r="M550" s="14">
        <f t="shared" ca="1" si="53"/>
        <v>1</v>
      </c>
      <c r="N550" s="2" t="str">
        <f>VLOOKUP(P550,[1]Кафедры!$A$2:$E$587,5,0)</f>
        <v>Филиал</v>
      </c>
      <c r="O550" s="2" t="s">
        <v>119</v>
      </c>
      <c r="P550" s="14">
        <v>73</v>
      </c>
      <c r="Q550" s="2" t="str">
        <f>VLOOKUP(P550,[1]Кафедры!$A$2:$D$587,3,0)</f>
        <v>МиС</v>
      </c>
      <c r="R550" s="2" t="str">
        <f>VLOOKUP(P550,[1]Кафедры!$A$2:$D$587,4,0)</f>
        <v>Усанов М.Ю.</v>
      </c>
      <c r="S550" s="6" t="s">
        <v>38</v>
      </c>
      <c r="T550" s="6"/>
      <c r="U550" s="15" t="s">
        <v>924</v>
      </c>
      <c r="V550" s="17">
        <v>45536</v>
      </c>
      <c r="W550" s="2" t="s">
        <v>40</v>
      </c>
      <c r="X550" s="17">
        <f t="shared" si="54"/>
        <v>46996</v>
      </c>
      <c r="Y550" s="2" t="str">
        <f>IFERROR(IF(B550="ФГОС ВО",VLOOKUP(E550,'[1]Науч.спец-ФГОС-кафедра'!$G$3:$H$52,2,0),VLOOKUP(F550,'[1]Науч.спец-ФГОС-кафедра'!$A$3:$H$52,8,0)),"")</f>
        <v/>
      </c>
      <c r="Z550" s="18">
        <v>25</v>
      </c>
      <c r="AA550" s="12" t="str">
        <f>IF(B550="ФГОС 3++",VLOOKUP(F550,'[1]Справочник ФГОС ВО'!$C$2:$K$126,9,0),"")</f>
        <v>Добавлена</v>
      </c>
      <c r="AB550" s="20"/>
      <c r="AC550" s="6" t="str">
        <f>IF(AND(G550="асп",B550="ФГОС ВО"),VLOOKUP(K550,'[1]Науч.спец-ФГОС-кафедра'!$F$2:$S$52,14,0),"")</f>
        <v/>
      </c>
      <c r="AD550" s="14">
        <f t="shared" si="55"/>
        <v>2028</v>
      </c>
      <c r="AE550" s="14" t="s">
        <v>78</v>
      </c>
      <c r="AF550" s="6"/>
    </row>
    <row r="551" spans="1:32" ht="30">
      <c r="A551" s="5" t="str">
        <f t="shared" si="52"/>
        <v>27.00.00</v>
      </c>
      <c r="B551" s="6" t="s">
        <v>32</v>
      </c>
      <c r="C551" s="7" t="str">
        <f t="shared" si="50"/>
        <v/>
      </c>
      <c r="D551" s="8" t="str">
        <f t="shared" si="51"/>
        <v/>
      </c>
      <c r="E551" s="9">
        <f>IFERROR(VLOOKUP(F551,'[1]ФГОС ВПО-ФГОС ВО'!$A$2:$C$111,3,0),IF(B551="ФГОС ВО",VLOOKUP([1]Группы!#REF!,'[1]Науч.спец-ФГОС-кафедра'!$F$3:$G$52,2,0),VLOOKUP(J551,'[1]Науч.спец-ФГОС-кафедра'!$B$3:$G$52,6,0)))</f>
        <v>221700</v>
      </c>
      <c r="F551" s="6" t="s">
        <v>257</v>
      </c>
      <c r="G551" s="6" t="s">
        <v>34</v>
      </c>
      <c r="H551" s="37" t="s">
        <v>989</v>
      </c>
      <c r="I551" s="11" t="s">
        <v>989</v>
      </c>
      <c r="J551" s="13" t="str">
        <f>IF(B551="ФГТ",VLOOKUP(F551,'[1]Науч.спец-ФГОС-кафедра'!$A$1:$B$52,2,0),VLOOKUP(F551,'[1]ФГОС ВПО-ФГОС ВО'!$A$2:$B$129,2,0))</f>
        <v>Стандартизация и метрология</v>
      </c>
      <c r="K551" s="13" t="s">
        <v>259</v>
      </c>
      <c r="L551" s="2">
        <v>2024</v>
      </c>
      <c r="M551" s="14">
        <f t="shared" ca="1" si="53"/>
        <v>1</v>
      </c>
      <c r="N551" s="2" t="str">
        <f>VLOOKUP(P551,[1]Кафедры!$A$2:$E$587,5,0)</f>
        <v>ИЕиС</v>
      </c>
      <c r="O551" s="2" t="s">
        <v>37</v>
      </c>
      <c r="P551" s="14">
        <v>61</v>
      </c>
      <c r="Q551" s="2" t="str">
        <f>VLOOKUP(P551,[1]Кафедры!$A$2:$D$587,3,0)</f>
        <v>ТССА</v>
      </c>
      <c r="R551" s="2" t="str">
        <f>VLOOKUP(P551,[1]Кафедры!$A$2:$D$587,4,0)</f>
        <v>Мезин И.Ю.</v>
      </c>
      <c r="S551" s="6" t="s">
        <v>38</v>
      </c>
      <c r="T551" s="2" t="s">
        <v>475</v>
      </c>
      <c r="U551" s="15" t="s">
        <v>924</v>
      </c>
      <c r="V551" s="17">
        <v>45536</v>
      </c>
      <c r="W551" s="2" t="s">
        <v>40</v>
      </c>
      <c r="X551" s="17">
        <f t="shared" si="54"/>
        <v>46996</v>
      </c>
      <c r="Y551" s="2" t="str">
        <f>IFERROR(IF(B551="ФГОС ВО",VLOOKUP(E551,'[1]Науч.спец-ФГОС-кафедра'!$G$3:$H$52,2,0),VLOOKUP(F551,'[1]Науч.спец-ФГОС-кафедра'!$A$3:$H$52,8,0)),"")</f>
        <v/>
      </c>
      <c r="Z551" s="18">
        <v>19</v>
      </c>
      <c r="AA551" s="15" t="str">
        <f>IF(B551="ФГОС 3++",VLOOKUP(F551,'[1]Справочник ФГОС ВО'!$C$2:$K$126,9,0),"")</f>
        <v>Добавлена</v>
      </c>
      <c r="AB551" s="20" t="s">
        <v>74</v>
      </c>
      <c r="AC551" s="6" t="str">
        <f>IF(AND(G551="асп",B551="ФГОС ВО"),VLOOKUP(K551,'[1]Науч.спец-ФГОС-кафедра'!$F$2:$S$52,14,0),"")</f>
        <v/>
      </c>
      <c r="AD551" s="14">
        <f t="shared" si="55"/>
        <v>2028</v>
      </c>
      <c r="AE551" s="14" t="s">
        <v>78</v>
      </c>
      <c r="AF551" s="6"/>
    </row>
    <row r="552" spans="1:32" ht="30">
      <c r="A552" s="5" t="str">
        <f t="shared" si="52"/>
        <v>27.00.00</v>
      </c>
      <c r="B552" s="6" t="s">
        <v>32</v>
      </c>
      <c r="C552" s="7" t="str">
        <f t="shared" si="50"/>
        <v/>
      </c>
      <c r="D552" s="8" t="str">
        <f t="shared" si="51"/>
        <v/>
      </c>
      <c r="E552" s="9">
        <f>IFERROR(VLOOKUP(F552,'[1]ФГОС ВПО-ФГОС ВО'!$A$2:$C$111,3,0),IF(B552="ФГОС ВО",VLOOKUP([1]Группы!#REF!,'[1]Науч.спец-ФГОС-кафедра'!$F$3:$G$52,2,0),VLOOKUP(J552,'[1]Науч.спец-ФГОС-кафедра'!$B$3:$G$52,6,0)))</f>
        <v>220400</v>
      </c>
      <c r="F552" s="6" t="s">
        <v>260</v>
      </c>
      <c r="G552" s="6" t="s">
        <v>34</v>
      </c>
      <c r="H552" s="37" t="s">
        <v>990</v>
      </c>
      <c r="I552" s="12" t="s">
        <v>990</v>
      </c>
      <c r="J552" s="13" t="str">
        <f>IF(B552="ФГТ",VLOOKUP(F552,'[1]Науч.спец-ФГОС-кафедра'!$A$1:$B$52,2,0),VLOOKUP(F552,'[1]ФГОС ВПО-ФГОС ВО'!$A$2:$B$129,2,0))</f>
        <v>Управление в технических системах</v>
      </c>
      <c r="K552" s="54" t="s">
        <v>263</v>
      </c>
      <c r="L552" s="2">
        <v>2024</v>
      </c>
      <c r="M552" s="14">
        <f t="shared" ca="1" si="53"/>
        <v>1</v>
      </c>
      <c r="N552" s="2" t="str">
        <f>VLOOKUP(P552,[1]Кафедры!$A$2:$E$587,5,0)</f>
        <v>ИЭиАС</v>
      </c>
      <c r="O552" s="2" t="s">
        <v>77</v>
      </c>
      <c r="P552" s="14">
        <v>2</v>
      </c>
      <c r="Q552" s="2" t="str">
        <f>VLOOKUP(P552,[1]Кафедры!$A$2:$D$587,3,0)</f>
        <v>АСУ</v>
      </c>
      <c r="R552" s="2" t="str">
        <f>VLOOKUP(P552,[1]Кафедры!$A$2:$D$587,4,0)</f>
        <v>Андреев С.М.</v>
      </c>
      <c r="S552" s="6" t="s">
        <v>38</v>
      </c>
      <c r="T552" s="6"/>
      <c r="U552" s="16" t="s">
        <v>921</v>
      </c>
      <c r="V552" s="17">
        <v>45536</v>
      </c>
      <c r="W552" s="2" t="s">
        <v>40</v>
      </c>
      <c r="X552" s="17">
        <f t="shared" si="54"/>
        <v>46996</v>
      </c>
      <c r="Y552" s="2" t="str">
        <f>IFERROR(IF(B552="ФГОС ВО",VLOOKUP(E552,'[1]Науч.спец-ФГОС-кафедра'!$G$3:$H$52,2,0),VLOOKUP(F552,'[1]Науч.спец-ФГОС-кафедра'!$A$3:$H$52,8,0)),"")</f>
        <v/>
      </c>
      <c r="Z552" s="18">
        <v>20</v>
      </c>
      <c r="AA552" s="15" t="str">
        <f>IF(B552="ФГОС 3++",VLOOKUP(F552,'[1]Справочник ФГОС ВО'!$C$2:$K$126,9,0),"")</f>
        <v>Добавлена+алгоритмы</v>
      </c>
      <c r="AB552" s="20"/>
      <c r="AC552" s="6" t="str">
        <f>IF(AND(G552="асп",B552="ФГОС ВО"),VLOOKUP(K552,'[1]Науч.спец-ФГОС-кафедра'!$F$2:$S$52,14,0),"")</f>
        <v/>
      </c>
      <c r="AD552" s="14">
        <f t="shared" si="55"/>
        <v>2028</v>
      </c>
      <c r="AE552" s="14" t="s">
        <v>78</v>
      </c>
      <c r="AF552" s="14" t="s">
        <v>78</v>
      </c>
    </row>
    <row r="553" spans="1:32" ht="30">
      <c r="A553" s="5" t="str">
        <f t="shared" si="52"/>
        <v>29.00.00</v>
      </c>
      <c r="B553" s="6" t="s">
        <v>32</v>
      </c>
      <c r="C553" s="7" t="str">
        <f t="shared" ref="C553:C570" si="56">IF(L553=2021,"17.03.21",IF(L553=2020,"26.02.20",IF(L553=2019,"27.02.19",IF(L553=2018,"28.03.18",IF(L553=2017,"29.03.17","")))))</f>
        <v/>
      </c>
      <c r="D553" s="8" t="str">
        <f t="shared" ref="D553:D570" si="57">IF(L553=2021,5,IF(L553=2020,4,IF(L553=2019,2,IF(L553=2018,3,IF(L553=2017,3,"")))))</f>
        <v/>
      </c>
      <c r="E553" s="9">
        <f>IFERROR(VLOOKUP(F553,'[1]ФГОС ВПО-ФГОС ВО'!$A$2:$C$111,3,0),IF(B553="ФГОС ВО",VLOOKUP([1]Группы!K553,'[1]Науч.спец-ФГОС-кафедра'!$F$3:$G$52,2,0),VLOOKUP(J553,'[1]Науч.спец-ФГОС-кафедра'!$B$3:$G$52,6,0)))</f>
        <v>261400</v>
      </c>
      <c r="F553" s="6" t="s">
        <v>269</v>
      </c>
      <c r="G553" s="6" t="s">
        <v>34</v>
      </c>
      <c r="H553" s="37" t="s">
        <v>991</v>
      </c>
      <c r="I553" s="37" t="s">
        <v>991</v>
      </c>
      <c r="J553" s="13" t="str">
        <f>IF(B553="ФГТ",VLOOKUP(F553,'[1]Науч.спец-ФГОС-кафедра'!$A$1:$B$52,2,0),VLOOKUP(F553,'[1]ФГОС ВПО-ФГОС ВО'!$A$2:$B$129,2,0))</f>
        <v>Технология художественной обработки материалов</v>
      </c>
      <c r="K553" s="54" t="s">
        <v>271</v>
      </c>
      <c r="L553" s="2">
        <v>2024</v>
      </c>
      <c r="M553" s="14">
        <f t="shared" ca="1" si="53"/>
        <v>1</v>
      </c>
      <c r="N553" s="2" t="str">
        <f>VLOOKUP(P553,[1]Кафедры!$A$2:$E$587,5,0)</f>
        <v>ИСАиИ</v>
      </c>
      <c r="O553" s="2" t="s">
        <v>48</v>
      </c>
      <c r="P553" s="14">
        <v>67</v>
      </c>
      <c r="Q553" s="2" t="str">
        <f>VLOOKUP(P553,[1]Кафедры!$A$2:$D$587,3,0)</f>
        <v>ХОМ</v>
      </c>
      <c r="R553" s="2" t="str">
        <f>VLOOKUP(P553,[1]Кафедры!$A$2:$D$587,4,0)</f>
        <v>Гаврицков С.А.</v>
      </c>
      <c r="S553" s="6" t="s">
        <v>38</v>
      </c>
      <c r="T553" s="6"/>
      <c r="U553" s="16" t="s">
        <v>921</v>
      </c>
      <c r="V553" s="17">
        <v>45536</v>
      </c>
      <c r="W553" s="2" t="s">
        <v>40</v>
      </c>
      <c r="X553" s="17">
        <f t="shared" si="54"/>
        <v>46996</v>
      </c>
      <c r="Y553" s="2" t="str">
        <f>IFERROR(IF(B553="ФГОС ВО",VLOOKUP(E553,'[1]Науч.спец-ФГОС-кафедра'!$G$3:$H$52,2,0),VLOOKUP(F553,'[1]Науч.спец-ФГОС-кафедра'!$A$3:$H$52,8,0)),"")</f>
        <v/>
      </c>
      <c r="Z553" s="44">
        <v>23</v>
      </c>
      <c r="AA553" s="12" t="str">
        <f>IF(B553="ФГОС 3++",VLOOKUP(F553,'[1]Справочник ФГОС ВО'!$C$2:$K$126,9,0),"")</f>
        <v>Актуализировано</v>
      </c>
      <c r="AB553" s="20"/>
      <c r="AC553" s="6" t="str">
        <f>IF(AND(G553="асп",B553="ФГОС ВО"),VLOOKUP(K553,'[1]Науч.спец-ФГОС-кафедра'!$F$2:$S$52,14,0),"")</f>
        <v/>
      </c>
      <c r="AD553" s="14">
        <f t="shared" si="55"/>
        <v>2028</v>
      </c>
      <c r="AE553" s="14" t="s">
        <v>78</v>
      </c>
      <c r="AF553" s="6"/>
    </row>
    <row r="554" spans="1:32" ht="30">
      <c r="A554" s="5" t="str">
        <f t="shared" si="52"/>
        <v>29.00.00</v>
      </c>
      <c r="B554" s="6" t="s">
        <v>32</v>
      </c>
      <c r="C554" s="7" t="str">
        <f t="shared" si="56"/>
        <v/>
      </c>
      <c r="D554" s="8" t="str">
        <f t="shared" si="57"/>
        <v/>
      </c>
      <c r="E554" s="9">
        <f>IFERROR(VLOOKUP(F554,'[1]ФГОС ВПО-ФГОС ВО'!$A$2:$C$111,3,0),IF(B554="ФГОС ВО",VLOOKUP([1]Группы!K554,'[1]Науч.спец-ФГОС-кафедра'!$F$3:$G$52,2,0),VLOOKUP(J554,'[1]Науч.спец-ФГОС-кафедра'!$B$3:$G$52,6,0)))</f>
        <v>262200</v>
      </c>
      <c r="F554" s="6" t="s">
        <v>272</v>
      </c>
      <c r="G554" s="6" t="s">
        <v>34</v>
      </c>
      <c r="H554" s="37" t="s">
        <v>992</v>
      </c>
      <c r="I554" s="11" t="s">
        <v>992</v>
      </c>
      <c r="J554" s="13" t="str">
        <f>IF(B554="ФГТ",VLOOKUP(F554,'[1]Науч.спец-ФГОС-кафедра'!$A$1:$B$52,2,0),VLOOKUP(F554,'[1]ФГОС ВПО-ФГОС ВО'!$A$2:$B$129,2,0))</f>
        <v>Конструирование изделий легкой промышленности</v>
      </c>
      <c r="K554" s="31" t="s">
        <v>993</v>
      </c>
      <c r="L554" s="14">
        <v>2024</v>
      </c>
      <c r="M554" s="14">
        <f t="shared" ca="1" si="53"/>
        <v>1</v>
      </c>
      <c r="N554" s="2" t="str">
        <f>VLOOKUP(P554,[1]Кафедры!$A$2:$E$499,5,0)</f>
        <v>ИСАиИ</v>
      </c>
      <c r="O554" s="2" t="s">
        <v>48</v>
      </c>
      <c r="P554" s="14">
        <v>14</v>
      </c>
      <c r="Q554" s="2" t="str">
        <f>VLOOKUP(P554,[1]Кафедры!$A$2:$D$499,3,0)</f>
        <v>Дизайна</v>
      </c>
      <c r="R554" s="2" t="str">
        <f>VLOOKUP(P554,[1]Кафедры!$A$2:$D$499,4,0)</f>
        <v>Григорьев А.Д.</v>
      </c>
      <c r="S554" s="6" t="s">
        <v>38</v>
      </c>
      <c r="T554" s="6"/>
      <c r="U554" s="16" t="s">
        <v>921</v>
      </c>
      <c r="V554" s="17">
        <v>45536</v>
      </c>
      <c r="W554" s="2" t="s">
        <v>40</v>
      </c>
      <c r="X554" s="17">
        <f t="shared" si="54"/>
        <v>46996</v>
      </c>
      <c r="Y554" s="2" t="str">
        <f>IFERROR(IF(B554="ФГОС ВО",VLOOKUP(E554,'[1]Науч.спец-ФГОС-кафедра'!$G$3:$H$52,2,0),VLOOKUP(F554,'[1]Науч.спец-ФГОС-кафедра'!$A$3:$H$52,8,0)),"")</f>
        <v/>
      </c>
      <c r="Z554" s="18">
        <v>20</v>
      </c>
      <c r="AA554" s="12" t="str">
        <f>IF(B554="ФГОС 3++",VLOOKUP(F554,'[1]Справочник ФГОС ВО'!$C$2:$K$126,9,0),"")</f>
        <v>Актуализировано</v>
      </c>
      <c r="AB554" s="20"/>
      <c r="AC554" s="6" t="str">
        <f>IF(AND(G554="асп",B554="ФГОС ВО"),VLOOKUP(K554,'[1]Науч.спец-ФГОС-кафедра'!$F$2:$S$52,14,0),"")</f>
        <v/>
      </c>
      <c r="AD554" s="14">
        <f t="shared" si="55"/>
        <v>2028</v>
      </c>
      <c r="AE554" s="14" t="s">
        <v>78</v>
      </c>
      <c r="AF554" s="6"/>
    </row>
    <row r="555" spans="1:32" ht="30">
      <c r="A555" s="5" t="str">
        <f t="shared" si="52"/>
        <v>38.00.00</v>
      </c>
      <c r="B555" s="6" t="s">
        <v>32</v>
      </c>
      <c r="C555" s="7" t="str">
        <f t="shared" si="56"/>
        <v/>
      </c>
      <c r="D555" s="8" t="str">
        <f t="shared" si="57"/>
        <v/>
      </c>
      <c r="E555" s="9" t="str">
        <f>IFERROR(VLOOKUP(F555,'[1]ФГОС ВПО-ФГОС ВО'!$A$2:$C$111,3,0),IF(B555="ФГОС ВО",VLOOKUP([1]Группы!#REF!,'[1]Науч.спец-ФГОС-кафедра'!$F$3:$G$52,2,0),VLOOKUP(J555,'[1]Науч.спец-ФГОС-кафедра'!$B$3:$G$52,6,0)))</f>
        <v>080100</v>
      </c>
      <c r="F555" s="6" t="s">
        <v>283</v>
      </c>
      <c r="G555" s="11" t="s">
        <v>34</v>
      </c>
      <c r="H555" s="37" t="s">
        <v>994</v>
      </c>
      <c r="I555" s="11" t="s">
        <v>994</v>
      </c>
      <c r="J555" s="13" t="str">
        <f>IF(B555="ФГТ",VLOOKUP(F555,'[1]Науч.спец-ФГОС-кафедра'!$A$1:$B$52,2,0),VLOOKUP(F555,'[1]ФГОС ВПО-ФГОС ВО'!$A$2:$B$129,2,0))</f>
        <v>Экономика</v>
      </c>
      <c r="K555" s="53" t="s">
        <v>291</v>
      </c>
      <c r="L555" s="2">
        <v>2024</v>
      </c>
      <c r="M555" s="14">
        <f t="shared" ca="1" si="53"/>
        <v>1</v>
      </c>
      <c r="N555" s="2" t="str">
        <f>VLOOKUP(P555,[1]Кафедры!$A$2:$E$587,5,0)</f>
        <v>ИЭиУ</v>
      </c>
      <c r="O555" s="2" t="s">
        <v>289</v>
      </c>
      <c r="P555" s="14">
        <v>69</v>
      </c>
      <c r="Q555" s="2" t="str">
        <f>VLOOKUP(P555,[1]Кафедры!$A$2:$D$587,3,0)</f>
        <v>Экономики</v>
      </c>
      <c r="R555" s="2" t="str">
        <f>VLOOKUP(P555,[1]Кафедры!$A$2:$D$587,4,0)</f>
        <v>Васильева А.Г.</v>
      </c>
      <c r="S555" s="6" t="s">
        <v>38</v>
      </c>
      <c r="T555" s="2" t="s">
        <v>475</v>
      </c>
      <c r="U555" s="15" t="s">
        <v>924</v>
      </c>
      <c r="V555" s="17">
        <v>45536</v>
      </c>
      <c r="W555" s="2" t="s">
        <v>40</v>
      </c>
      <c r="X555" s="17">
        <f t="shared" si="54"/>
        <v>46996</v>
      </c>
      <c r="Y555" s="2" t="str">
        <f>IFERROR(IF(B555="ФГОС ВО",VLOOKUP(E555,'[1]Науч.спец-ФГОС-кафедра'!$G$3:$H$52,2,0),VLOOKUP(F555,'[1]Науч.спец-ФГОС-кафедра'!$A$3:$H$52,8,0)),"")</f>
        <v/>
      </c>
      <c r="Z555" s="18">
        <v>44</v>
      </c>
      <c r="AA555" s="15" t="str">
        <f>IF(B555="ФГОС 3++",VLOOKUP(F555,'[1]Справочник ФГОС ВО'!$C$2:$K$126,9,0),"")</f>
        <v>Добавлена</v>
      </c>
      <c r="AB555" s="20" t="s">
        <v>74</v>
      </c>
      <c r="AC555" s="6" t="str">
        <f>IF(AND(G555="асп",B555="ФГОС ВО"),VLOOKUP(K555,'[1]Науч.спец-ФГОС-кафедра'!$F$2:$S$52,14,0),"")</f>
        <v/>
      </c>
      <c r="AD555" s="14">
        <f t="shared" si="55"/>
        <v>2028</v>
      </c>
      <c r="AE555" s="14" t="s">
        <v>78</v>
      </c>
      <c r="AF555" s="6"/>
    </row>
    <row r="556" spans="1:32">
      <c r="A556" s="5" t="str">
        <f t="shared" si="52"/>
        <v>38.00.00</v>
      </c>
      <c r="B556" s="6" t="s">
        <v>32</v>
      </c>
      <c r="C556" s="7" t="str">
        <f t="shared" si="56"/>
        <v/>
      </c>
      <c r="D556" s="8" t="str">
        <f t="shared" si="57"/>
        <v/>
      </c>
      <c r="E556" s="9" t="str">
        <f>IFERROR(VLOOKUP(F556,'[1]ФГОС ВПО-ФГОС ВО'!$A$2:$C$111,3,0),IF(B556="ФГОС ВО",VLOOKUP([1]Группы!#REF!,'[1]Науч.спец-ФГОС-кафедра'!$F$3:$G$52,2,0),VLOOKUP(J556,'[1]Науч.спец-ФГОС-кафедра'!$B$3:$G$52,6,0)))</f>
        <v>080100</v>
      </c>
      <c r="F556" s="6" t="s">
        <v>283</v>
      </c>
      <c r="G556" s="11" t="s">
        <v>34</v>
      </c>
      <c r="H556" s="37" t="s">
        <v>995</v>
      </c>
      <c r="I556" s="12" t="s">
        <v>995</v>
      </c>
      <c r="J556" s="13" t="str">
        <f>IF(B556="ФГТ",VLOOKUP(F556,'[1]Науч.спец-ФГОС-кафедра'!$A$1:$B$52,2,0),VLOOKUP(F556,'[1]ФГОС ВПО-ФГОС ВО'!$A$2:$B$129,2,0))</f>
        <v>Экономика</v>
      </c>
      <c r="K556" s="53" t="s">
        <v>996</v>
      </c>
      <c r="L556" s="2">
        <v>2024</v>
      </c>
      <c r="M556" s="14">
        <f t="shared" ca="1" si="53"/>
        <v>1</v>
      </c>
      <c r="N556" s="2" t="str">
        <f>VLOOKUP(P556,[1]Кафедры!$A$2:$E$587,5,0)</f>
        <v>ИЭиУ</v>
      </c>
      <c r="O556" s="2" t="s">
        <v>55</v>
      </c>
      <c r="P556" s="14">
        <v>69</v>
      </c>
      <c r="Q556" s="2" t="str">
        <f>VLOOKUP(P556,[1]Кафедры!$A$2:$D$587,3,0)</f>
        <v>Экономики</v>
      </c>
      <c r="R556" s="2" t="str">
        <f>VLOOKUP(P556,[1]Кафедры!$A$2:$D$587,4,0)</f>
        <v>Васильева А.Г.</v>
      </c>
      <c r="S556" s="6" t="s">
        <v>56</v>
      </c>
      <c r="T556" s="6"/>
      <c r="U556" s="1"/>
      <c r="V556" s="57">
        <v>45566</v>
      </c>
      <c r="W556" s="2" t="s">
        <v>57</v>
      </c>
      <c r="X556" s="17">
        <f t="shared" si="54"/>
        <v>47361</v>
      </c>
      <c r="Y556" s="2" t="str">
        <f>IFERROR(IF(B556="ФГОС ВО",VLOOKUP(E556,'[1]Науч.спец-ФГОС-кафедра'!$G$3:$H$52,2,0),VLOOKUP(F556,'[1]Науч.спец-ФГОС-кафедра'!$A$3:$H$52,8,0)),"")</f>
        <v/>
      </c>
      <c r="Z556" s="18">
        <v>29</v>
      </c>
      <c r="AA556" s="15" t="str">
        <f>IF(B556="ФГОС 3++",VLOOKUP(F556,'[1]Справочник ФГОС ВО'!$C$2:$K$126,9,0),"")</f>
        <v>Добавлена</v>
      </c>
      <c r="AB556" s="20"/>
      <c r="AC556" s="6" t="str">
        <f>IF(AND(G556="асп",B556="ФГОС ВО"),VLOOKUP(K556,'[1]Науч.спец-ФГОС-кафедра'!$F$2:$S$52,14,0),"")</f>
        <v/>
      </c>
      <c r="AD556" s="14">
        <f t="shared" si="55"/>
        <v>2029</v>
      </c>
      <c r="AE556" s="14" t="s">
        <v>78</v>
      </c>
      <c r="AF556" s="6"/>
    </row>
    <row r="557" spans="1:32" ht="25.5">
      <c r="A557" s="5" t="str">
        <f t="shared" si="52"/>
        <v>38.00.00</v>
      </c>
      <c r="B557" s="6" t="s">
        <v>32</v>
      </c>
      <c r="C557" s="7" t="str">
        <f t="shared" si="56"/>
        <v/>
      </c>
      <c r="D557" s="8" t="str">
        <f t="shared" si="57"/>
        <v/>
      </c>
      <c r="E557" s="9" t="str">
        <f>IFERROR(VLOOKUP(F557,'[1]ФГОС ВПО-ФГОС ВО'!$A$2:$C$111,3,0),IF(B557="ФГОС ВО",VLOOKUP([1]Группы!#REF!,'[1]Науч.спец-ФГОС-кафедра'!$F$3:$G$52,2,0),VLOOKUP(J557,'[1]Науч.спец-ФГОС-кафедра'!$B$3:$G$52,6,0)))</f>
        <v>080200</v>
      </c>
      <c r="F557" s="6" t="s">
        <v>292</v>
      </c>
      <c r="G557" s="11" t="s">
        <v>34</v>
      </c>
      <c r="H557" s="37" t="s">
        <v>997</v>
      </c>
      <c r="I557" s="11" t="s">
        <v>997</v>
      </c>
      <c r="J557" s="13" t="str">
        <f>IF(B557="ФГТ",VLOOKUP(F557,'[1]Науч.спец-ФГОС-кафедра'!$A$1:$B$52,2,0),VLOOKUP(F557,'[1]ФГОС ВПО-ФГОС ВО'!$A$2:$B$129,2,0))</f>
        <v>Менеджмент</v>
      </c>
      <c r="K557" s="54" t="s">
        <v>998</v>
      </c>
      <c r="L557" s="2">
        <v>2024</v>
      </c>
      <c r="M557" s="14">
        <f t="shared" ca="1" si="53"/>
        <v>1</v>
      </c>
      <c r="N557" s="2" t="str">
        <f>VLOOKUP(P557,[1]Кафедры!$A$2:$E$587,5,0)</f>
        <v>ИЭиУ</v>
      </c>
      <c r="O557" s="2" t="s">
        <v>289</v>
      </c>
      <c r="P557" s="14">
        <v>29</v>
      </c>
      <c r="Q557" s="2" t="str">
        <f>VLOOKUP(P557,[1]Кафедры!$A$2:$D$587,3,0)</f>
        <v>МиГУ</v>
      </c>
      <c r="R557" s="2" t="str">
        <f>VLOOKUP(P557,[1]Кафедры!$A$2:$D$587,4,0)</f>
        <v>Назарова О.Л.</v>
      </c>
      <c r="S557" s="6" t="s">
        <v>38</v>
      </c>
      <c r="T557" s="6"/>
      <c r="U557" s="15" t="s">
        <v>924</v>
      </c>
      <c r="V557" s="17">
        <v>45536</v>
      </c>
      <c r="W557" s="2" t="s">
        <v>40</v>
      </c>
      <c r="X557" s="17">
        <f t="shared" si="54"/>
        <v>46996</v>
      </c>
      <c r="Y557" s="2" t="str">
        <f>IFERROR(IF(B557="ФГОС ВО",VLOOKUP(E557,'[1]Науч.спец-ФГОС-кафедра'!$G$3:$H$52,2,0),VLOOKUP(F557,'[1]Науч.спец-ФГОС-кафедра'!$A$3:$H$52,8,0)),"")</f>
        <v/>
      </c>
      <c r="Z557" s="18">
        <v>23</v>
      </c>
      <c r="AA557" s="15" t="str">
        <f>IF(B557="ФГОС 3++",VLOOKUP(F557,'[1]Справочник ФГОС ВО'!$C$2:$K$126,9,0),"")</f>
        <v>Добавлена</v>
      </c>
      <c r="AB557" s="20"/>
      <c r="AC557" s="6" t="str">
        <f>IF(AND(G557="асп",B557="ФГОС ВО"),VLOOKUP(K557,'[1]Науч.спец-ФГОС-кафедра'!$F$2:$S$52,14,0),"")</f>
        <v/>
      </c>
      <c r="AD557" s="14">
        <f t="shared" si="55"/>
        <v>2028</v>
      </c>
      <c r="AE557" s="14" t="s">
        <v>78</v>
      </c>
      <c r="AF557" s="6"/>
    </row>
    <row r="558" spans="1:32">
      <c r="A558" s="5" t="str">
        <f t="shared" si="52"/>
        <v>38.00.00</v>
      </c>
      <c r="B558" s="6" t="s">
        <v>32</v>
      </c>
      <c r="C558" s="7" t="str">
        <f t="shared" si="56"/>
        <v/>
      </c>
      <c r="D558" s="8" t="str">
        <f t="shared" si="57"/>
        <v/>
      </c>
      <c r="E558" s="9" t="str">
        <f>IFERROR(VLOOKUP(F558,'[1]ФГОС ВПО-ФГОС ВО'!$A$2:$C$111,3,0),IF(B558="ФГОС ВО",VLOOKUP([1]Группы!#REF!,'[1]Науч.спец-ФГОС-кафедра'!$F$3:$G$52,2,0),VLOOKUP(J558,'[1]Науч.спец-ФГОС-кафедра'!$B$3:$G$52,6,0)))</f>
        <v>080200</v>
      </c>
      <c r="F558" s="6" t="s">
        <v>292</v>
      </c>
      <c r="G558" s="11" t="s">
        <v>34</v>
      </c>
      <c r="H558" s="37" t="s">
        <v>999</v>
      </c>
      <c r="I558" s="11" t="s">
        <v>999</v>
      </c>
      <c r="J558" s="13" t="str">
        <f>IF(B558="ФГТ",VLOOKUP(F558,'[1]Науч.спец-ФГОС-кафедра'!$A$1:$B$52,2,0),VLOOKUP(F558,'[1]ФГОС ВПО-ФГОС ВО'!$A$2:$B$129,2,0))</f>
        <v>Менеджмент</v>
      </c>
      <c r="K558" s="54" t="s">
        <v>530</v>
      </c>
      <c r="L558" s="2">
        <v>2024</v>
      </c>
      <c r="M558" s="14">
        <f t="shared" ca="1" si="53"/>
        <v>1</v>
      </c>
      <c r="N558" s="2" t="str">
        <f>VLOOKUP(P558,[1]Кафедры!$A$2:$E$587,5,0)</f>
        <v>ИЭиУ</v>
      </c>
      <c r="O558" s="2" t="s">
        <v>55</v>
      </c>
      <c r="P558" s="14">
        <v>29</v>
      </c>
      <c r="Q558" s="2" t="str">
        <f>VLOOKUP(P558,[1]Кафедры!$A$2:$D$587,3,0)</f>
        <v>МиГУ</v>
      </c>
      <c r="R558" s="2" t="str">
        <f>VLOOKUP(P558,[1]Кафедры!$A$2:$D$587,4,0)</f>
        <v>Назарова О.Л.</v>
      </c>
      <c r="S558" s="6" t="s">
        <v>56</v>
      </c>
      <c r="T558" s="6"/>
      <c r="U558" s="1"/>
      <c r="V558" s="57">
        <v>45566</v>
      </c>
      <c r="W558" s="2" t="s">
        <v>57</v>
      </c>
      <c r="X558" s="17">
        <f t="shared" si="54"/>
        <v>47361</v>
      </c>
      <c r="Y558" s="2" t="str">
        <f>IFERROR(IF(B558="ФГОС ВО",VLOOKUP(E558,'[1]Науч.спец-ФГОС-кафедра'!$G$3:$H$52,2,0),VLOOKUP(F558,'[1]Науч.спец-ФГОС-кафедра'!$A$3:$H$52,8,0)),"")</f>
        <v/>
      </c>
      <c r="Z558" s="18">
        <v>17</v>
      </c>
      <c r="AA558" s="15" t="str">
        <f>IF(B558="ФГОС 3++",VLOOKUP(F558,'[1]Справочник ФГОС ВО'!$C$2:$K$126,9,0),"")</f>
        <v>Добавлена</v>
      </c>
      <c r="AB558" s="20"/>
      <c r="AC558" s="6" t="str">
        <f>IF(AND(G558="асп",B558="ФГОС ВО"),VLOOKUP(K558,'[1]Науч.спец-ФГОС-кафедра'!$F$2:$S$52,14,0),"")</f>
        <v/>
      </c>
      <c r="AD558" s="14">
        <f t="shared" si="55"/>
        <v>2029</v>
      </c>
      <c r="AE558" s="14" t="s">
        <v>78</v>
      </c>
      <c r="AF558" s="6"/>
    </row>
    <row r="559" spans="1:32" ht="30">
      <c r="A559" s="5" t="str">
        <f t="shared" si="52"/>
        <v>38.00.00</v>
      </c>
      <c r="B559" s="6" t="s">
        <v>32</v>
      </c>
      <c r="C559" s="7" t="str">
        <f t="shared" si="56"/>
        <v/>
      </c>
      <c r="D559" s="8" t="str">
        <f t="shared" si="57"/>
        <v/>
      </c>
      <c r="E559" s="9" t="str">
        <f>IFERROR(VLOOKUP(F559,'[1]ФГОС ВПО-ФГОС ВО'!$A$2:$C$111,3,0),IF(B559="ФГОС ВО",VLOOKUP([1]Группы!#REF!,'[1]Науч.спец-ФГОС-кафедра'!$F$3:$G$52,2,0),VLOOKUP(J559,'[1]Науч.спец-ФГОС-кафедра'!$B$3:$G$52,6,0)))</f>
        <v>080200</v>
      </c>
      <c r="F559" s="6" t="s">
        <v>292</v>
      </c>
      <c r="G559" s="11" t="s">
        <v>34</v>
      </c>
      <c r="H559" s="37" t="s">
        <v>1000</v>
      </c>
      <c r="I559" s="12" t="s">
        <v>1000</v>
      </c>
      <c r="J559" s="13" t="str">
        <f>IF(B559="ФГТ",VLOOKUP(F559,'[1]Науч.спец-ФГОС-кафедра'!$A$1:$B$52,2,0),VLOOKUP(F559,'[1]ФГОС ВПО-ФГОС ВО'!$A$2:$B$129,2,0))</f>
        <v>Менеджмент</v>
      </c>
      <c r="K559" s="54" t="s">
        <v>533</v>
      </c>
      <c r="L559" s="2">
        <v>2024</v>
      </c>
      <c r="M559" s="14">
        <f t="shared" ca="1" si="53"/>
        <v>1</v>
      </c>
      <c r="N559" s="2" t="str">
        <f>VLOOKUP(P559,[1]Кафедры!$A$2:$E$587,5,0)</f>
        <v>ИГДиТ</v>
      </c>
      <c r="O559" s="2" t="s">
        <v>183</v>
      </c>
      <c r="P559" s="14">
        <v>44</v>
      </c>
      <c r="Q559" s="2" t="str">
        <f>VLOOKUP(P559,[1]Кафедры!$A$2:$D$587,3,0)</f>
        <v>ЛиУТС</v>
      </c>
      <c r="R559" s="2" t="str">
        <f>VLOOKUP(P559,[1]Кафедры!$A$2:$D$587,4,0)</f>
        <v>Фридрихсон О.В.</v>
      </c>
      <c r="S559" s="6" t="s">
        <v>38</v>
      </c>
      <c r="T559" s="2" t="s">
        <v>475</v>
      </c>
      <c r="U559" s="15" t="s">
        <v>924</v>
      </c>
      <c r="V559" s="17">
        <v>45536</v>
      </c>
      <c r="W559" s="2" t="s">
        <v>40</v>
      </c>
      <c r="X559" s="17">
        <f t="shared" si="54"/>
        <v>46996</v>
      </c>
      <c r="Y559" s="2" t="str">
        <f>IFERROR(IF(B559="ФГОС ВО",VLOOKUP(E559,'[1]Науч.спец-ФГОС-кафедра'!$G$3:$H$52,2,0),VLOOKUP(F559,'[1]Науч.спец-ФГОС-кафедра'!$A$3:$H$52,8,0)),"")</f>
        <v/>
      </c>
      <c r="Z559" s="18">
        <v>30</v>
      </c>
      <c r="AA559" s="15" t="str">
        <f>IF(B559="ФГОС 3++",VLOOKUP(F559,'[1]Справочник ФГОС ВО'!$C$2:$K$126,9,0),"")</f>
        <v>Добавлена</v>
      </c>
      <c r="AB559" s="20" t="s">
        <v>74</v>
      </c>
      <c r="AC559" s="6" t="str">
        <f>IF(AND(G559="асп",B559="ФГОС ВО"),VLOOKUP(K559,'[1]Науч.спец-ФГОС-кафедра'!$F$2:$S$52,14,0),"")</f>
        <v/>
      </c>
      <c r="AD559" s="14">
        <f t="shared" si="55"/>
        <v>2028</v>
      </c>
      <c r="AE559" s="14" t="s">
        <v>78</v>
      </c>
      <c r="AF559" s="6"/>
    </row>
    <row r="560" spans="1:32" ht="25.5">
      <c r="A560" s="5" t="str">
        <f t="shared" si="52"/>
        <v>38.00.00</v>
      </c>
      <c r="B560" s="6" t="s">
        <v>32</v>
      </c>
      <c r="C560" s="7" t="str">
        <f t="shared" si="56"/>
        <v/>
      </c>
      <c r="D560" s="8" t="str">
        <f t="shared" si="57"/>
        <v/>
      </c>
      <c r="E560" s="9" t="str">
        <f>IFERROR(VLOOKUP(F560,'[1]ФГОС ВПО-ФГОС ВО'!$A$2:$C$111,3,0),IF(B560="ФГОС ВО",VLOOKUP([1]Группы!#REF!,'[1]Науч.спец-ФГОС-кафедра'!$F$3:$G$52,2,0),VLOOKUP(J560,'[1]Науч.спец-ФГОС-кафедра'!$B$3:$G$52,6,0)))</f>
        <v>080200</v>
      </c>
      <c r="F560" s="6" t="s">
        <v>292</v>
      </c>
      <c r="G560" s="11" t="s">
        <v>34</v>
      </c>
      <c r="H560" s="37" t="s">
        <v>1001</v>
      </c>
      <c r="I560" s="11" t="s">
        <v>1001</v>
      </c>
      <c r="J560" s="13" t="str">
        <f>IF(B560="ФГТ",VLOOKUP(F560,'[1]Науч.спец-ФГОС-кафедра'!$A$1:$B$52,2,0),VLOOKUP(F560,'[1]ФГОС ВПО-ФГОС ВО'!$A$2:$B$129,2,0))</f>
        <v>Менеджмент</v>
      </c>
      <c r="K560" s="54" t="s">
        <v>533</v>
      </c>
      <c r="L560" s="2">
        <v>2024</v>
      </c>
      <c r="M560" s="14">
        <f t="shared" ca="1" si="53"/>
        <v>1</v>
      </c>
      <c r="N560" s="2" t="str">
        <f>VLOOKUP(P560,[1]Кафедры!$A$2:$E$587,5,0)</f>
        <v>ИГДиТ</v>
      </c>
      <c r="O560" s="2" t="s">
        <v>55</v>
      </c>
      <c r="P560" s="14">
        <v>44</v>
      </c>
      <c r="Q560" s="2" t="str">
        <f>VLOOKUP(P560,[1]Кафедры!$A$2:$D$587,3,0)</f>
        <v>ЛиУТС</v>
      </c>
      <c r="R560" s="2" t="str">
        <f>VLOOKUP(P560,[1]Кафедры!$A$2:$D$587,4,0)</f>
        <v>Фридрихсон О.В.</v>
      </c>
      <c r="S560" s="6" t="s">
        <v>56</v>
      </c>
      <c r="T560" s="6"/>
      <c r="U560" s="1"/>
      <c r="V560" s="57">
        <v>45566</v>
      </c>
      <c r="W560" s="2" t="s">
        <v>57</v>
      </c>
      <c r="X560" s="17">
        <f t="shared" si="54"/>
        <v>47361</v>
      </c>
      <c r="Y560" s="2" t="str">
        <f>IFERROR(IF(B560="ФГОС ВО",VLOOKUP(E560,'[1]Науч.спец-ФГОС-кафедра'!$G$3:$H$52,2,0),VLOOKUP(F560,'[1]Науч.спец-ФГОС-кафедра'!$A$3:$H$52,8,0)),"")</f>
        <v/>
      </c>
      <c r="Z560" s="18">
        <v>18</v>
      </c>
      <c r="AA560" s="15" t="str">
        <f>IF(B560="ФГОС 3++",VLOOKUP(F560,'[1]Справочник ФГОС ВО'!$C$2:$K$126,9,0),"")</f>
        <v>Добавлена</v>
      </c>
      <c r="AB560" s="20"/>
      <c r="AC560" s="6" t="str">
        <f>IF(AND(G560="асп",B560="ФГОС ВО"),VLOOKUP(K560,'[1]Науч.спец-ФГОС-кафедра'!$F$2:$S$52,14,0),"")</f>
        <v/>
      </c>
      <c r="AD560" s="14">
        <f t="shared" si="55"/>
        <v>2029</v>
      </c>
      <c r="AE560" s="14" t="s">
        <v>78</v>
      </c>
      <c r="AF560" s="6"/>
    </row>
    <row r="561" spans="1:32" ht="25.5">
      <c r="A561" s="5" t="str">
        <f t="shared" si="52"/>
        <v>38.00.00</v>
      </c>
      <c r="B561" s="6" t="s">
        <v>32</v>
      </c>
      <c r="C561" s="7" t="str">
        <f t="shared" si="56"/>
        <v/>
      </c>
      <c r="D561" s="8" t="str">
        <f t="shared" si="57"/>
        <v/>
      </c>
      <c r="E561" s="9" t="str">
        <f>IFERROR(VLOOKUP(F561,'[1]ФГОС ВПО-ФГОС ВО'!$A$2:$C$111,3,0),IF(B561="ФГОС ВО",VLOOKUP([1]Группы!#REF!,'[1]Науч.спец-ФГОС-кафедра'!$F$3:$G$52,2,0),VLOOKUP(J561,'[1]Науч.спец-ФГОС-кафедра'!$B$3:$G$52,6,0)))</f>
        <v>080400</v>
      </c>
      <c r="F561" s="6" t="s">
        <v>300</v>
      </c>
      <c r="G561" s="11" t="s">
        <v>34</v>
      </c>
      <c r="H561" s="37" t="s">
        <v>1002</v>
      </c>
      <c r="I561" s="11" t="s">
        <v>1002</v>
      </c>
      <c r="J561" s="13" t="str">
        <f>IF(B561="ФГТ",VLOOKUP(F561,'[1]Науч.спец-ФГОС-кафедра'!$A$1:$B$52,2,0),VLOOKUP(F561,'[1]ФГОС ВПО-ФГОС ВО'!$A$2:$B$129,2,0))</f>
        <v>Управление персоналом</v>
      </c>
      <c r="K561" s="54" t="s">
        <v>537</v>
      </c>
      <c r="L561" s="2">
        <v>2024</v>
      </c>
      <c r="M561" s="14">
        <f t="shared" ca="1" si="53"/>
        <v>1</v>
      </c>
      <c r="N561" s="2" t="str">
        <f>VLOOKUP(P561,[1]Кафедры!$A$2:$E$587,5,0)</f>
        <v>ИЭиУ</v>
      </c>
      <c r="O561" s="2" t="s">
        <v>55</v>
      </c>
      <c r="P561" s="14">
        <v>29</v>
      </c>
      <c r="Q561" s="2" t="str">
        <f>VLOOKUP(P561,[1]Кафедры!$A$2:$D$587,3,0)</f>
        <v>МиГУ</v>
      </c>
      <c r="R561" s="2" t="str">
        <f>VLOOKUP(P561,[1]Кафедры!$A$2:$D$587,4,0)</f>
        <v>Назарова О.Л.</v>
      </c>
      <c r="S561" s="6" t="s">
        <v>56</v>
      </c>
      <c r="T561" s="6"/>
      <c r="U561" s="1"/>
      <c r="V561" s="57">
        <v>45566</v>
      </c>
      <c r="W561" s="2" t="s">
        <v>57</v>
      </c>
      <c r="X561" s="17">
        <f t="shared" si="54"/>
        <v>47361</v>
      </c>
      <c r="Y561" s="2" t="str">
        <f>IFERROR(IF(B561="ФГОС ВО",VLOOKUP(E561,'[1]Науч.спец-ФГОС-кафедра'!$G$3:$H$52,2,0),VLOOKUP(F561,'[1]Науч.спец-ФГОС-кафедра'!$A$3:$H$52,8,0)),"")</f>
        <v/>
      </c>
      <c r="Z561" s="18">
        <v>25</v>
      </c>
      <c r="AA561" s="15" t="str">
        <f>IF(B561="ФГОС 3++",VLOOKUP(F561,'[1]Справочник ФГОС ВО'!$C$2:$K$126,9,0),"")</f>
        <v>Добавлена</v>
      </c>
      <c r="AB561" s="20"/>
      <c r="AC561" s="6" t="str">
        <f>IF(AND(G561="асп",B561="ФГОС ВО"),VLOOKUP(K561,'[1]Науч.спец-ФГОС-кафедра'!$F$2:$S$52,14,0),"")</f>
        <v/>
      </c>
      <c r="AD561" s="14">
        <f t="shared" si="55"/>
        <v>2029</v>
      </c>
      <c r="AE561" s="14" t="s">
        <v>78</v>
      </c>
      <c r="AF561" s="6"/>
    </row>
    <row r="562" spans="1:32" ht="30">
      <c r="A562" s="5" t="str">
        <f t="shared" si="52"/>
        <v>38.00.00</v>
      </c>
      <c r="B562" s="6" t="s">
        <v>32</v>
      </c>
      <c r="C562" s="7" t="str">
        <f t="shared" si="56"/>
        <v/>
      </c>
      <c r="D562" s="8" t="str">
        <f t="shared" si="57"/>
        <v/>
      </c>
      <c r="E562" s="9" t="str">
        <f>IFERROR(VLOOKUP(F562,'[1]ФГОС ВПО-ФГОС ВО'!$A$2:$C$111,3,0),IF(B562="ФГОС ВО",VLOOKUP([1]Группы!#REF!,'[1]Науч.спец-ФГОС-кафедра'!$F$3:$G$52,2,0),VLOOKUP(J562,'[1]Науч.спец-ФГОС-кафедра'!$B$3:$G$52,6,0)))</f>
        <v>081100</v>
      </c>
      <c r="F562" s="6" t="s">
        <v>304</v>
      </c>
      <c r="G562" s="6" t="s">
        <v>34</v>
      </c>
      <c r="H562" s="23" t="s">
        <v>1003</v>
      </c>
      <c r="I562" s="37" t="s">
        <v>1004</v>
      </c>
      <c r="J562" s="13" t="str">
        <f>IF(B562="ФГТ",VLOOKUP(F562,'[1]Науч.спец-ФГОС-кафедра'!$A$1:$B$52,2,0),VLOOKUP(F562,'[1]ФГОС ВПО-ФГОС ВО'!$A$2:$B$129,2,0))</f>
        <v>Государственное и муниципальное управление</v>
      </c>
      <c r="K562" s="13" t="s">
        <v>310</v>
      </c>
      <c r="L562" s="2">
        <v>2024</v>
      </c>
      <c r="M562" s="14">
        <f t="shared" ca="1" si="53"/>
        <v>1</v>
      </c>
      <c r="N562" s="2" t="str">
        <f>VLOOKUP(P562,[1]Кафедры!$A$2:$E$587,5,0)</f>
        <v>ИЭиУ</v>
      </c>
      <c r="O562" s="2" t="s">
        <v>289</v>
      </c>
      <c r="P562" s="14">
        <v>29</v>
      </c>
      <c r="Q562" s="2" t="str">
        <f>VLOOKUP(P562,[1]Кафедры!$A$2:$D$587,3,0)</f>
        <v>МиГУ</v>
      </c>
      <c r="R562" s="2" t="str">
        <f>VLOOKUP(P562,[1]Кафедры!$A$2:$D$587,4,0)</f>
        <v>Назарова О.Л.</v>
      </c>
      <c r="S562" s="6" t="s">
        <v>38</v>
      </c>
      <c r="T562" s="6"/>
      <c r="U562" s="15" t="s">
        <v>924</v>
      </c>
      <c r="V562" s="17">
        <v>45536</v>
      </c>
      <c r="W562" s="2" t="s">
        <v>40</v>
      </c>
      <c r="X562" s="17">
        <f t="shared" si="54"/>
        <v>46996</v>
      </c>
      <c r="Y562" s="2" t="str">
        <f>IFERROR(IF(B562="ФГОС ВО",VLOOKUP(E562,'[1]Науч.спец-ФГОС-кафедра'!$G$3:$H$52,2,0),VLOOKUP(F562,'[1]Науч.спец-ФГОС-кафедра'!$A$3:$H$52,8,0)),"")</f>
        <v/>
      </c>
      <c r="Z562" s="18">
        <v>19</v>
      </c>
      <c r="AA562" s="15" t="str">
        <f>IF(B562="ФГОС 3++",VLOOKUP(F562,'[1]Справочник ФГОС ВО'!$C$2:$K$126,9,0),"")</f>
        <v>Добавлена</v>
      </c>
      <c r="AB562" s="20"/>
      <c r="AC562" s="6" t="str">
        <f>IF(AND(G562="асп",B562="ФГОС ВО"),VLOOKUP(K562,'[1]Науч.спец-ФГОС-кафедра'!$F$2:$S$52,14,0),"")</f>
        <v/>
      </c>
      <c r="AD562" s="14">
        <f t="shared" si="55"/>
        <v>2028</v>
      </c>
      <c r="AE562" s="14" t="s">
        <v>78</v>
      </c>
      <c r="AF562" s="6"/>
    </row>
    <row r="563" spans="1:32" ht="25.5">
      <c r="A563" s="5" t="str">
        <f t="shared" si="52"/>
        <v>38.00.00</v>
      </c>
      <c r="B563" s="6" t="s">
        <v>32</v>
      </c>
      <c r="C563" s="7" t="str">
        <f t="shared" si="56"/>
        <v/>
      </c>
      <c r="D563" s="8" t="str">
        <f t="shared" si="57"/>
        <v/>
      </c>
      <c r="E563" s="9" t="str">
        <f>IFERROR(VLOOKUP(F563,'[1]ФГОС ВПО-ФГОС ВО'!$A$2:$C$111,3,0),IF(B563="ФГОС ВО",VLOOKUP([1]Группы!#REF!,'[1]Науч.спец-ФГОС-кафедра'!$F$3:$G$52,2,0),VLOOKUP(J563,'[1]Науч.спец-ФГОС-кафедра'!$B$3:$G$52,6,0)))</f>
        <v>081100</v>
      </c>
      <c r="F563" s="6" t="s">
        <v>304</v>
      </c>
      <c r="G563" s="6" t="s">
        <v>34</v>
      </c>
      <c r="H563" s="37" t="s">
        <v>1005</v>
      </c>
      <c r="I563" s="37" t="s">
        <v>1005</v>
      </c>
      <c r="J563" s="13" t="str">
        <f>IF(B563="ФГТ",VLOOKUP(F563,'[1]Науч.спец-ФГОС-кафедра'!$A$1:$B$52,2,0),VLOOKUP(F563,'[1]ФГОС ВПО-ФГОС ВО'!$A$2:$B$129,2,0))</f>
        <v>Государственное и муниципальное управление</v>
      </c>
      <c r="K563" s="13" t="s">
        <v>310</v>
      </c>
      <c r="L563" s="2">
        <v>2024</v>
      </c>
      <c r="M563" s="14">
        <f t="shared" ca="1" si="53"/>
        <v>1</v>
      </c>
      <c r="N563" s="2" t="str">
        <f>VLOOKUP(P563,[1]Кафедры!$A$2:$E$587,5,0)</f>
        <v>ИЭиУ</v>
      </c>
      <c r="O563" s="2" t="s">
        <v>55</v>
      </c>
      <c r="P563" s="14">
        <v>29</v>
      </c>
      <c r="Q563" s="2" t="str">
        <f>VLOOKUP(P563,[1]Кафедры!$A$2:$D$587,3,0)</f>
        <v>МиГУ</v>
      </c>
      <c r="R563" s="2" t="str">
        <f>VLOOKUP(P563,[1]Кафедры!$A$2:$D$587,4,0)</f>
        <v>Назарова О.Л.</v>
      </c>
      <c r="S563" s="6" t="s">
        <v>56</v>
      </c>
      <c r="T563" s="6"/>
      <c r="U563" s="1"/>
      <c r="V563" s="57">
        <v>45566</v>
      </c>
      <c r="W563" s="2" t="s">
        <v>57</v>
      </c>
      <c r="X563" s="17">
        <f t="shared" si="54"/>
        <v>47361</v>
      </c>
      <c r="Y563" s="2" t="str">
        <f>IFERROR(IF(B563="ФГОС ВО",VLOOKUP(E563,'[1]Науч.спец-ФГОС-кафедра'!$G$3:$H$52,2,0),VLOOKUP(F563,'[1]Науч.спец-ФГОС-кафедра'!$A$3:$H$52,8,0)),"")</f>
        <v/>
      </c>
      <c r="Z563" s="18">
        <v>23</v>
      </c>
      <c r="AA563" s="15" t="str">
        <f>IF(B563="ФГОС 3++",VLOOKUP(F563,'[1]Справочник ФГОС ВО'!$C$2:$K$126,9,0),"")</f>
        <v>Добавлена</v>
      </c>
      <c r="AB563" s="20"/>
      <c r="AC563" s="6" t="str">
        <f>IF(AND(G563="асп",B563="ФГОС ВО"),VLOOKUP(K563,'[1]Науч.спец-ФГОС-кафедра'!$F$2:$S$52,14,0),"")</f>
        <v/>
      </c>
      <c r="AD563" s="14">
        <f t="shared" si="55"/>
        <v>2029</v>
      </c>
      <c r="AE563" s="14" t="s">
        <v>78</v>
      </c>
      <c r="AF563" s="6"/>
    </row>
    <row r="564" spans="1:32" ht="30">
      <c r="A564" s="5" t="str">
        <f t="shared" si="52"/>
        <v>40.00.00</v>
      </c>
      <c r="B564" s="6" t="s">
        <v>32</v>
      </c>
      <c r="C564" s="7" t="str">
        <f t="shared" si="56"/>
        <v/>
      </c>
      <c r="D564" s="8" t="str">
        <f t="shared" si="57"/>
        <v/>
      </c>
      <c r="E564" s="9" t="str">
        <f>IFERROR(VLOOKUP(F564,'[1]ФГОС ВПО-ФГОС ВО'!$A$2:$C$111,3,0),IF(B564="ФГОС ВО",VLOOKUP([1]Группы!#REF!,'[1]Науч.спец-ФГОС-кафедра'!$F$3:$G$52,2,0),VLOOKUP(J564,'[1]Науч.спец-ФГОС-кафедра'!$B$3:$G$52,6,0)))</f>
        <v>030900</v>
      </c>
      <c r="F564" s="6" t="s">
        <v>834</v>
      </c>
      <c r="G564" s="6" t="s">
        <v>34</v>
      </c>
      <c r="H564" s="37" t="s">
        <v>1006</v>
      </c>
      <c r="I564" s="37" t="s">
        <v>1006</v>
      </c>
      <c r="J564" s="13" t="str">
        <f>IF(B564="ФГТ",VLOOKUP(F564,'[1]Науч.спец-ФГОС-кафедра'!$A$1:$B$52,2,0),VLOOKUP(F564,'[1]ФГОС ВПО-ФГОС ВО'!$A$2:$B$129,2,0))</f>
        <v>Юриспруденция</v>
      </c>
      <c r="K564" s="54" t="s">
        <v>836</v>
      </c>
      <c r="L564" s="2">
        <v>2024</v>
      </c>
      <c r="M564" s="14">
        <f t="shared" ca="1" si="53"/>
        <v>1</v>
      </c>
      <c r="N564" s="2" t="str">
        <f>VLOOKUP(P564,[1]Кафедры!$A$2:$E$587,5,0)</f>
        <v>ИЭиУ</v>
      </c>
      <c r="O564" s="2" t="s">
        <v>289</v>
      </c>
      <c r="P564" s="14">
        <v>38</v>
      </c>
      <c r="Q564" s="2" t="str">
        <f>VLOOKUP(P564,[1]Кафедры!$A$2:$D$587,3,0)</f>
        <v>ПиК</v>
      </c>
      <c r="R564" s="2" t="str">
        <f>VLOOKUP(P564,[1]Кафедры!$A$2:$D$587,4,0)</f>
        <v>Кива-Хамзина Ю.Л.</v>
      </c>
      <c r="S564" s="6" t="s">
        <v>38</v>
      </c>
      <c r="T564" s="6" t="s">
        <v>841</v>
      </c>
      <c r="U564" s="15" t="s">
        <v>924</v>
      </c>
      <c r="V564" s="17">
        <v>45536</v>
      </c>
      <c r="W564" s="2" t="s">
        <v>40</v>
      </c>
      <c r="X564" s="17">
        <f t="shared" si="54"/>
        <v>46996</v>
      </c>
      <c r="Y564" s="2" t="str">
        <f>IFERROR(IF(B564="ФГОС ВО",VLOOKUP(E564,'[1]Науч.спец-ФГОС-кафедра'!$G$3:$H$52,2,0),VLOOKUP(F564,'[1]Науч.спец-ФГОС-кафедра'!$A$3:$H$52,8,0)),"")</f>
        <v/>
      </c>
      <c r="Z564" s="18">
        <v>34</v>
      </c>
      <c r="AA564" s="15" t="str">
        <f>IF(B564="ФГОС 3++",VLOOKUP(F564,'[1]Справочник ФГОС ВО'!$C$2:$K$126,9,0),"")</f>
        <v>Добавлена</v>
      </c>
      <c r="AB564" s="20"/>
      <c r="AC564" s="6" t="str">
        <f>IF(AND(G564="асп",B564="ФГОС ВО"),VLOOKUP(K564,'[1]Науч.спец-ФГОС-кафедра'!$F$2:$S$52,14,0),"")</f>
        <v/>
      </c>
      <c r="AD564" s="14">
        <f t="shared" si="55"/>
        <v>2028</v>
      </c>
      <c r="AE564" s="14" t="s">
        <v>78</v>
      </c>
      <c r="AF564" s="6"/>
    </row>
    <row r="565" spans="1:32" ht="30">
      <c r="A565" s="5" t="str">
        <f t="shared" si="52"/>
        <v>40.00.00</v>
      </c>
      <c r="B565" s="6" t="s">
        <v>32</v>
      </c>
      <c r="C565" s="7" t="str">
        <f t="shared" si="56"/>
        <v/>
      </c>
      <c r="D565" s="8" t="str">
        <f t="shared" si="57"/>
        <v/>
      </c>
      <c r="E565" s="9" t="str">
        <f>IFERROR(VLOOKUP(F565,'[1]ФГОС ВПО-ФГОС ВО'!$A$2:$C$111,3,0),IF(B565="ФГОС ВО",VLOOKUP([1]Группы!#REF!,'[1]Науч.спец-ФГОС-кафедра'!$F$3:$G$52,2,0),VLOOKUP(J565,'[1]Науч.спец-ФГОС-кафедра'!$B$3:$G$52,6,0)))</f>
        <v>030900</v>
      </c>
      <c r="F565" s="6" t="s">
        <v>834</v>
      </c>
      <c r="G565" s="6" t="s">
        <v>34</v>
      </c>
      <c r="H565" s="37" t="s">
        <v>1007</v>
      </c>
      <c r="I565" s="37" t="s">
        <v>1007</v>
      </c>
      <c r="J565" s="13" t="str">
        <f>IF(B565="ФГТ",VLOOKUP(F565,'[1]Науч.спец-ФГОС-кафедра'!$A$1:$B$52,2,0),VLOOKUP(F565,'[1]ФГОС ВПО-ФГОС ВО'!$A$2:$B$129,2,0))</f>
        <v>Юриспруденция</v>
      </c>
      <c r="K565" s="54" t="s">
        <v>836</v>
      </c>
      <c r="L565" s="2">
        <v>2024</v>
      </c>
      <c r="M565" s="14">
        <f t="shared" ca="1" si="53"/>
        <v>1</v>
      </c>
      <c r="N565" s="2" t="str">
        <f>VLOOKUP(P565,[1]Кафедры!$A$2:$E$587,5,0)</f>
        <v>ИЭиУ</v>
      </c>
      <c r="O565" s="2" t="s">
        <v>55</v>
      </c>
      <c r="P565" s="14">
        <v>38</v>
      </c>
      <c r="Q565" s="2" t="str">
        <f>VLOOKUP(P565,[1]Кафедры!$A$2:$D$587,3,0)</f>
        <v>ПиК</v>
      </c>
      <c r="R565" s="2" t="str">
        <f>VLOOKUP(P565,[1]Кафедры!$A$2:$D$587,4,0)</f>
        <v>Кива-Хамзина Ю.Л.</v>
      </c>
      <c r="S565" s="6" t="s">
        <v>56</v>
      </c>
      <c r="T565" s="6" t="s">
        <v>841</v>
      </c>
      <c r="U565" s="1"/>
      <c r="V565" s="57">
        <v>45566</v>
      </c>
      <c r="W565" s="2" t="s">
        <v>57</v>
      </c>
      <c r="X565" s="17">
        <f t="shared" si="54"/>
        <v>47361</v>
      </c>
      <c r="Y565" s="2" t="str">
        <f>IFERROR(IF(B565="ФГОС ВО",VLOOKUP(E565,'[1]Науч.спец-ФГОС-кафедра'!$G$3:$H$52,2,0),VLOOKUP(F565,'[1]Науч.спец-ФГОС-кафедра'!$A$3:$H$52,8,0)),"")</f>
        <v/>
      </c>
      <c r="Z565" s="18">
        <v>46</v>
      </c>
      <c r="AA565" s="15" t="str">
        <f>IF(B565="ФГОС 3++",VLOOKUP(F565,'[1]Справочник ФГОС ВО'!$C$2:$K$126,9,0),"")</f>
        <v>Добавлена</v>
      </c>
      <c r="AB565" s="20"/>
      <c r="AC565" s="6" t="str">
        <f>IF(AND(G565="асп",B565="ФГОС ВО"),VLOOKUP(K565,'[1]Науч.спец-ФГОС-кафедра'!$F$2:$S$52,14,0),"")</f>
        <v/>
      </c>
      <c r="AD565" s="14">
        <f t="shared" si="55"/>
        <v>2029</v>
      </c>
      <c r="AE565" s="14" t="s">
        <v>78</v>
      </c>
      <c r="AF565" s="6"/>
    </row>
    <row r="566" spans="1:32" ht="30">
      <c r="A566" s="5" t="str">
        <f t="shared" si="52"/>
        <v>42.00.00</v>
      </c>
      <c r="B566" s="6" t="s">
        <v>32</v>
      </c>
      <c r="C566" s="7" t="str">
        <f t="shared" si="56"/>
        <v/>
      </c>
      <c r="D566" s="8" t="str">
        <f t="shared" si="57"/>
        <v/>
      </c>
      <c r="E566" s="9" t="str">
        <f>IFERROR(VLOOKUP(F566,'[1]ФГОС ВПО-ФГОС ВО'!$A$2:$C$111,3,0),IF(B566="ФГОС ВО",VLOOKUP([1]Группы!#REF!,'[1]Науч.спец-ФГОС-кафедра'!$F$3:$G$52,2,0),VLOOKUP(J566,'[1]Науч.спец-ФГОС-кафедра'!$B$3:$G$52,6,0)))</f>
        <v>031600</v>
      </c>
      <c r="F566" s="6" t="s">
        <v>838</v>
      </c>
      <c r="G566" s="6" t="s">
        <v>34</v>
      </c>
      <c r="H566" s="37" t="s">
        <v>1008</v>
      </c>
      <c r="I566" s="11" t="s">
        <v>1008</v>
      </c>
      <c r="J566" s="13" t="str">
        <f>IF(B566="ФГТ",VLOOKUP(F566,'[1]Науч.спец-ФГОС-кафедра'!$A$1:$B$52,2,0),VLOOKUP(F566,'[1]ФГОС ВПО-ФГОС ВО'!$A$2:$B$129,2,0))</f>
        <v>Реклама и связи с общественностью</v>
      </c>
      <c r="K566" s="13" t="s">
        <v>840</v>
      </c>
      <c r="L566" s="2">
        <v>2024</v>
      </c>
      <c r="M566" s="14">
        <f t="shared" ca="1" si="53"/>
        <v>1</v>
      </c>
      <c r="N566" s="2" t="str">
        <f>VLOOKUP(P566,[1]Кафедры!$A$2:$E$587,5,0)</f>
        <v>ИГО</v>
      </c>
      <c r="O566" s="2" t="s">
        <v>55</v>
      </c>
      <c r="P566" s="14">
        <v>49</v>
      </c>
      <c r="Q566" s="2" t="str">
        <f>VLOOKUP(P566,[1]Кафедры!$A$2:$D$499,3,0)</f>
        <v>РЯОЯиМК</v>
      </c>
      <c r="R566" s="2" t="str">
        <f>VLOOKUP(P566,[1]Кафедры!$A$2:$D$587,4,0)</f>
        <v>Чурилина Л.Н.</v>
      </c>
      <c r="S566" s="6" t="s">
        <v>278</v>
      </c>
      <c r="T566" s="11" t="s">
        <v>841</v>
      </c>
      <c r="U566" s="1"/>
      <c r="V566" s="17">
        <v>45566</v>
      </c>
      <c r="W566" s="2" t="s">
        <v>57</v>
      </c>
      <c r="X566" s="17">
        <f t="shared" si="54"/>
        <v>47361</v>
      </c>
      <c r="Y566" s="2" t="str">
        <f>IFERROR(IF(B566="ФГОС ВО",VLOOKUP(E566,'[1]Науч.спец-ФГОС-кафедра'!$G$3:$H$52,2,0),VLOOKUP(F566,'[1]Науч.спец-ФГОС-кафедра'!$A$3:$H$52,8,0)),"")</f>
        <v/>
      </c>
      <c r="Z566" s="18">
        <v>28</v>
      </c>
      <c r="AA566" s="15" t="str">
        <f>IF(B566="ФГОС 3++",VLOOKUP(F566,'[1]Справочник ФГОС ВО'!$C$2:$K$126,9,0),"")</f>
        <v>Актуализировано</v>
      </c>
      <c r="AB566" s="20"/>
      <c r="AC566" s="6" t="str">
        <f>IF(AND(G566="асп",B566="ФГОС ВО"),VLOOKUP(K566,'[1]Науч.спец-ФГОС-кафедра'!$F$2:$S$52,14,0),"")</f>
        <v/>
      </c>
      <c r="AD566" s="14">
        <f t="shared" si="55"/>
        <v>2029</v>
      </c>
      <c r="AE566" s="14" t="s">
        <v>78</v>
      </c>
      <c r="AF566" s="6"/>
    </row>
    <row r="567" spans="1:32" ht="45">
      <c r="A567" s="5" t="str">
        <f t="shared" si="52"/>
        <v>42.00.00</v>
      </c>
      <c r="B567" s="6" t="s">
        <v>32</v>
      </c>
      <c r="C567" s="7" t="str">
        <f t="shared" si="56"/>
        <v/>
      </c>
      <c r="D567" s="8" t="str">
        <f t="shared" si="57"/>
        <v/>
      </c>
      <c r="E567" s="9" t="str">
        <f>IFERROR(VLOOKUP(F567,'[1]ФГОС ВПО-ФГОС ВО'!$A$2:$C$111,3,0),IF(B567="ФГОС ВО",VLOOKUP([1]Группы!#REF!,'[1]Науч.спец-ФГОС-кафедра'!$F$3:$G$52,2,0),VLOOKUP(J567,'[1]Науч.спец-ФГОС-кафедра'!$B$3:$G$52,6,0)))</f>
        <v>031300</v>
      </c>
      <c r="F567" s="6" t="s">
        <v>842</v>
      </c>
      <c r="G567" s="6" t="s">
        <v>34</v>
      </c>
      <c r="H567" s="23" t="s">
        <v>1009</v>
      </c>
      <c r="I567" s="37" t="s">
        <v>1010</v>
      </c>
      <c r="J567" s="13" t="str">
        <f>IF(B567="ФГТ",VLOOKUP(F567,'[1]Науч.спец-ФГОС-кафедра'!$A$1:$B$52,2,0),VLOOKUP(F567,'[1]ФГОС ВПО-ФГОС ВО'!$A$2:$B$129,2,0))</f>
        <v>Журналистика</v>
      </c>
      <c r="K567" s="13" t="s">
        <v>844</v>
      </c>
      <c r="L567" s="2">
        <v>2024</v>
      </c>
      <c r="M567" s="14">
        <f t="shared" ca="1" si="53"/>
        <v>1</v>
      </c>
      <c r="N567" s="2" t="str">
        <f>VLOOKUP(P567,[1]Кафедры!$A$2:$E$587,5,0)</f>
        <v>ИГО</v>
      </c>
      <c r="O567" s="2" t="s">
        <v>282</v>
      </c>
      <c r="P567" s="14">
        <v>49</v>
      </c>
      <c r="Q567" s="2" t="str">
        <f>VLOOKUP(P567,[1]Кафедры!$A$2:$D$499,3,0)</f>
        <v>РЯОЯиМК</v>
      </c>
      <c r="R567" s="2" t="str">
        <f>VLOOKUP(P567,[1]Кафедры!$A$2:$D$587,4,0)</f>
        <v>Чурилина Л.Н.</v>
      </c>
      <c r="S567" s="6" t="s">
        <v>38</v>
      </c>
      <c r="T567" s="11" t="s">
        <v>841</v>
      </c>
      <c r="U567" s="15" t="s">
        <v>939</v>
      </c>
      <c r="V567" s="17">
        <v>45536</v>
      </c>
      <c r="W567" s="2" t="s">
        <v>40</v>
      </c>
      <c r="X567" s="17">
        <f t="shared" si="54"/>
        <v>46996</v>
      </c>
      <c r="Y567" s="2" t="str">
        <f>IFERROR(IF(B567="ФГОС ВО",VLOOKUP(E567,'[1]Науч.спец-ФГОС-кафедра'!$G$3:$H$52,2,0),VLOOKUP(F567,'[1]Науч.спец-ФГОС-кафедра'!$A$3:$H$52,8,0)),"")</f>
        <v/>
      </c>
      <c r="Z567" s="18">
        <v>19</v>
      </c>
      <c r="AA567" s="15" t="str">
        <f>IF(B567="ФГОС 3++",VLOOKUP(F567,'[1]Справочник ФГОС ВО'!$C$2:$K$126,9,0),"")</f>
        <v>Актуализировано</v>
      </c>
      <c r="AB567" s="20"/>
      <c r="AC567" s="6" t="str">
        <f>IF(AND(G567="асп",B567="ФГОС ВО"),VLOOKUP(K567,'[1]Науч.спец-ФГОС-кафедра'!$F$2:$S$52,14,0),"")</f>
        <v/>
      </c>
      <c r="AD567" s="14">
        <f t="shared" si="55"/>
        <v>2028</v>
      </c>
      <c r="AE567" s="14" t="s">
        <v>78</v>
      </c>
      <c r="AF567" s="6"/>
    </row>
    <row r="568" spans="1:32">
      <c r="A568" s="5" t="str">
        <f t="shared" si="52"/>
        <v>44.00.00</v>
      </c>
      <c r="B568" s="6" t="s">
        <v>32</v>
      </c>
      <c r="C568" s="7" t="str">
        <f t="shared" si="56"/>
        <v/>
      </c>
      <c r="D568" s="8" t="str">
        <f t="shared" si="57"/>
        <v/>
      </c>
      <c r="E568" s="9" t="str">
        <f>IFERROR(VLOOKUP(F568,'[1]ФГОС ВПО-ФГОС ВО'!$A$2:$C$111,3,0),IF(B568="ФГОС ВО",VLOOKUP([1]Группы!#REF!,'[1]Науч.спец-ФГОС-кафедра'!$F$3:$G$52,2,0),VLOOKUP(J568,'[1]Науч.спец-ФГОС-кафедра'!$B$3:$G$52,6,0)))</f>
        <v>050100</v>
      </c>
      <c r="F568" s="6" t="s">
        <v>314</v>
      </c>
      <c r="G568" s="11" t="s">
        <v>34</v>
      </c>
      <c r="H568" s="37" t="s">
        <v>1011</v>
      </c>
      <c r="I568" s="11" t="s">
        <v>1011</v>
      </c>
      <c r="J568" s="13" t="str">
        <f>IF(B568="ФГТ",VLOOKUP(F568,'[1]Науч.спец-ФГОС-кафедра'!$A$1:$B$52,2,0),VLOOKUP(F568,'[1]ФГОС ВПО-ФГОС ВО'!$A$2:$B$129,2,0))</f>
        <v>Педагогическое образование</v>
      </c>
      <c r="K568" s="54" t="s">
        <v>320</v>
      </c>
      <c r="L568" s="2">
        <v>2024</v>
      </c>
      <c r="M568" s="14">
        <f t="shared" ca="1" si="53"/>
        <v>1</v>
      </c>
      <c r="N568" s="2" t="str">
        <f>VLOOKUP(P568,[1]Кафедры!$A$2:$E$587,5,0)</f>
        <v>ФФКиСМ</v>
      </c>
      <c r="O568" s="2" t="s">
        <v>55</v>
      </c>
      <c r="P568" s="14">
        <v>53</v>
      </c>
      <c r="Q568" s="2" t="str">
        <f>VLOOKUP(P568,[1]Кафедры!$A$2:$D$587,3,0)</f>
        <v>СС</v>
      </c>
      <c r="R568" s="2" t="str">
        <f>VLOOKUP(P568,[1]Кафедры!$A$2:$D$587,4,0)</f>
        <v>Алонцев В.В.</v>
      </c>
      <c r="S568" s="6" t="s">
        <v>73</v>
      </c>
      <c r="T568" s="11" t="s">
        <v>841</v>
      </c>
      <c r="U568" s="1"/>
      <c r="V568" s="17">
        <v>45566</v>
      </c>
      <c r="W568" s="2" t="s">
        <v>57</v>
      </c>
      <c r="X568" s="17">
        <f t="shared" si="54"/>
        <v>47361</v>
      </c>
      <c r="Y568" s="2" t="str">
        <f>IFERROR(IF(B568="ФГОС ВО",VLOOKUP(E568,'[1]Науч.спец-ФГОС-кафедра'!$G$3:$H$52,2,0),VLOOKUP(F568,'[1]Науч.спец-ФГОС-кафедра'!$A$3:$H$52,8,0)),"")</f>
        <v/>
      </c>
      <c r="Z568" s="18">
        <v>14</v>
      </c>
      <c r="AA568" s="15" t="str">
        <f>IF(B568="ФГОС 3++",VLOOKUP(F568,'[1]Справочник ФГОС ВО'!$C$2:$K$126,9,0),"")</f>
        <v>Добавлена</v>
      </c>
      <c r="AB568" s="20"/>
      <c r="AC568" s="6" t="str">
        <f>IF(AND(G568="асп",B568="ФГОС ВО"),VLOOKUP(K568,'[1]Науч.спец-ФГОС-кафедра'!$F$2:$S$52,14,0),"")</f>
        <v/>
      </c>
      <c r="AD568" s="14">
        <f t="shared" si="55"/>
        <v>2029</v>
      </c>
      <c r="AE568" s="14" t="s">
        <v>78</v>
      </c>
      <c r="AF568" s="6"/>
    </row>
    <row r="569" spans="1:32" ht="30">
      <c r="A569" s="5" t="str">
        <f t="shared" si="52"/>
        <v>44.00.00</v>
      </c>
      <c r="B569" s="6" t="s">
        <v>32</v>
      </c>
      <c r="C569" s="7" t="str">
        <f t="shared" si="56"/>
        <v/>
      </c>
      <c r="D569" s="8" t="str">
        <f t="shared" si="57"/>
        <v/>
      </c>
      <c r="E569" s="9" t="str">
        <f>IFERROR(VLOOKUP(F569,'[1]ФГОС ВПО-ФГОС ВО'!$A$2:$C$111,3,0),IF(B569="ФГОС ВО",VLOOKUP([1]Группы!#REF!,'[1]Науч.спец-ФГОС-кафедра'!$F$3:$G$52,2,0),VLOOKUP(J569,'[1]Науч.спец-ФГОС-кафедра'!$B$3:$G$52,6,0)))</f>
        <v>050100</v>
      </c>
      <c r="F569" s="6" t="s">
        <v>314</v>
      </c>
      <c r="G569" s="6" t="s">
        <v>34</v>
      </c>
      <c r="H569" s="37" t="s">
        <v>1012</v>
      </c>
      <c r="I569" s="11" t="s">
        <v>1012</v>
      </c>
      <c r="J569" s="13" t="str">
        <f>IF(B569="ФГТ",VLOOKUP(F569,'[1]Науч.спец-ФГОС-кафедра'!$A$1:$B$52,2,0),VLOOKUP(F569,'[1]ФГОС ВПО-ФГОС ВО'!$A$2:$B$129,2,0))</f>
        <v>Педагогическое образование</v>
      </c>
      <c r="K569" s="54" t="s">
        <v>320</v>
      </c>
      <c r="L569" s="2">
        <v>2024</v>
      </c>
      <c r="M569" s="14">
        <f t="shared" ca="1" si="53"/>
        <v>1</v>
      </c>
      <c r="N569" s="2" t="str">
        <f>VLOOKUP(P569,[1]Кафедры!$A$2:$E$587,5,0)</f>
        <v>ФФКиСМ</v>
      </c>
      <c r="O569" s="2" t="s">
        <v>324</v>
      </c>
      <c r="P569" s="14">
        <v>53</v>
      </c>
      <c r="Q569" s="2" t="str">
        <f>VLOOKUP(P569,[1]Кафедры!$A$2:$D$587,3,0)</f>
        <v>СС</v>
      </c>
      <c r="R569" s="2" t="str">
        <f>VLOOKUP(P569,[1]Кафедры!$A$2:$D$587,4,0)</f>
        <v>Алонцев В.В.</v>
      </c>
      <c r="S569" s="6" t="s">
        <v>38</v>
      </c>
      <c r="T569" s="37" t="s">
        <v>847</v>
      </c>
      <c r="U569" s="15" t="s">
        <v>924</v>
      </c>
      <c r="V569" s="17">
        <v>45536</v>
      </c>
      <c r="W569" s="2" t="s">
        <v>40</v>
      </c>
      <c r="X569" s="17">
        <f t="shared" si="54"/>
        <v>46996</v>
      </c>
      <c r="Y569" s="2" t="str">
        <f>IFERROR(IF(B569="ФГОС ВО",VLOOKUP(E569,'[1]Науч.спец-ФГОС-кафедра'!$G$3:$H$52,2,0),VLOOKUP(F569,'[1]Науч.спец-ФГОС-кафедра'!$A$3:$H$52,8,0)),"")</f>
        <v/>
      </c>
      <c r="Z569" s="18">
        <v>28</v>
      </c>
      <c r="AA569" s="15" t="str">
        <f>IF(B569="ФГОС 3++",VLOOKUP(F569,'[1]Справочник ФГОС ВО'!$C$2:$K$126,9,0),"")</f>
        <v>Добавлена</v>
      </c>
      <c r="AB569" s="20"/>
      <c r="AC569" s="6" t="str">
        <f>IF(AND(G569="асп",B569="ФГОС ВО"),VLOOKUP(K569,'[1]Науч.спец-ФГОС-кафедра'!$F$2:$S$52,14,0),"")</f>
        <v/>
      </c>
      <c r="AD569" s="14">
        <f t="shared" si="55"/>
        <v>2028</v>
      </c>
      <c r="AE569" s="14" t="s">
        <v>78</v>
      </c>
      <c r="AF569" s="6"/>
    </row>
    <row r="570" spans="1:32" ht="13.9" customHeight="1">
      <c r="A570" s="5" t="str">
        <f t="shared" si="52"/>
        <v>44.00.00</v>
      </c>
      <c r="B570" s="6" t="s">
        <v>32</v>
      </c>
      <c r="C570" s="7" t="str">
        <f t="shared" si="56"/>
        <v/>
      </c>
      <c r="D570" s="8" t="str">
        <f t="shared" si="57"/>
        <v/>
      </c>
      <c r="E570" s="9" t="str">
        <f>IFERROR(VLOOKUP(F570,'[1]ФГОС ВПО-ФГОС ВО'!$A$2:$C$111,3,0),IF(B570="ФГОС ВО",VLOOKUP([1]Группы!#REF!,'[1]Науч.спец-ФГОС-кафедра'!$F$3:$G$52,2,0),VLOOKUP(J570,'[1]Науч.спец-ФГОС-кафедра'!$B$3:$G$52,6,0)))</f>
        <v>050100</v>
      </c>
      <c r="F570" s="6" t="s">
        <v>314</v>
      </c>
      <c r="G570" s="11" t="s">
        <v>34</v>
      </c>
      <c r="H570" s="37" t="s">
        <v>1013</v>
      </c>
      <c r="I570" s="11" t="s">
        <v>1013</v>
      </c>
      <c r="J570" s="13" t="str">
        <f>IF(B570="ФГТ",VLOOKUP(F570,'[1]Науч.спец-ФГОС-кафедра'!$A$1:$B$52,2,0),VLOOKUP(F570,'[1]ФГОС ВПО-ФГОС ВО'!$A$2:$B$129,2,0))</f>
        <v>Педагогическое образование</v>
      </c>
      <c r="K570" s="54" t="s">
        <v>317</v>
      </c>
      <c r="L570" s="2">
        <v>2024</v>
      </c>
      <c r="M570" s="14">
        <f t="shared" ca="1" si="53"/>
        <v>1</v>
      </c>
      <c r="N570" s="2" t="str">
        <f>VLOOKUP(P570,[1]Кафедры!$A$2:$E$587,5,0)</f>
        <v>ИГО</v>
      </c>
      <c r="O570" s="2" t="s">
        <v>55</v>
      </c>
      <c r="P570" s="14">
        <v>35</v>
      </c>
      <c r="Q570" s="2" t="str">
        <f>VLOOKUP(P570,[1]Кафедры!$A$2:$D$587,3,0)</f>
        <v>ПОиД</v>
      </c>
      <c r="R570" s="2" t="str">
        <f>VLOOKUP(P570,[1]Кафедры!$A$2:$D$587,4,0)</f>
        <v>Великанова С.С.</v>
      </c>
      <c r="S570" s="6" t="s">
        <v>278</v>
      </c>
      <c r="T570" s="11" t="s">
        <v>841</v>
      </c>
      <c r="U570" s="1"/>
      <c r="V570" s="17">
        <v>45566</v>
      </c>
      <c r="W570" s="2" t="s">
        <v>57</v>
      </c>
      <c r="X570" s="17">
        <f t="shared" si="54"/>
        <v>47361</v>
      </c>
      <c r="Y570" s="2" t="str">
        <f>IFERROR(IF(B570="ФГОС ВО",VLOOKUP(E570,'[1]Науч.спец-ФГОС-кафедра'!$G$3:$H$52,2,0),VLOOKUP(F570,'[1]Науч.спец-ФГОС-кафедра'!$A$3:$H$52,8,0)),"")</f>
        <v/>
      </c>
      <c r="Z570" s="18">
        <v>13</v>
      </c>
      <c r="AA570" s="15" t="str">
        <f>IF(B570="ФГОС 3++",VLOOKUP(F570,'[1]Справочник ФГОС ВО'!$C$2:$K$126,9,0),"")</f>
        <v>Добавлена</v>
      </c>
      <c r="AB570" s="20"/>
      <c r="AC570" s="6" t="str">
        <f>IF(AND(G570="асп",B570="ФГОС ВО"),VLOOKUP(K570,'[1]Науч.спец-ФГОС-кафедра'!$F$2:$S$52,14,0),"")</f>
        <v/>
      </c>
      <c r="AD570" s="14">
        <f t="shared" si="55"/>
        <v>2029</v>
      </c>
      <c r="AE570" s="14" t="s">
        <v>78</v>
      </c>
      <c r="AF570" s="6"/>
    </row>
    <row r="571" spans="1:32" s="77" customFormat="1" ht="45">
      <c r="A571" s="5" t="str">
        <f t="shared" si="52"/>
        <v>44.00.00</v>
      </c>
      <c r="B571" s="11" t="s">
        <v>32</v>
      </c>
      <c r="C571" s="36" t="s">
        <v>893</v>
      </c>
      <c r="D571" s="5" t="s">
        <v>893</v>
      </c>
      <c r="E571" s="9" t="str">
        <f>IFERROR(VLOOKUP(F571,'[1]ФГОС ВПО-ФГОС ВО'!$A$2:$C$111,3,0),IF(B571="ФГОС ВО",VLOOKUP([1]Группы!#REF!,'[1]Науч.спец-ФГОС-кафедра'!$F$3:$G$52,2,0),VLOOKUP(J571,'[1]Науч.спец-ФГОС-кафедра'!$B$3:$G$52,6,0)))</f>
        <v>050400</v>
      </c>
      <c r="F571" s="11" t="s">
        <v>326</v>
      </c>
      <c r="G571" s="11" t="s">
        <v>34</v>
      </c>
      <c r="H571" s="37" t="s">
        <v>1014</v>
      </c>
      <c r="I571" s="37" t="s">
        <v>1014</v>
      </c>
      <c r="J571" s="13" t="str">
        <f>IF(B571="ФГТ",VLOOKUP(F571,'[1]Науч.спец-ФГОС-кафедра'!$A$1:$B$52,2,0),VLOOKUP(F571,'[1]ФГОС ВПО-ФГОС ВО'!$A$2:$B$129,2,0))</f>
        <v>Психолого-педагогическое образование</v>
      </c>
      <c r="K571" s="30" t="s">
        <v>1015</v>
      </c>
      <c r="L571" s="1">
        <v>2024</v>
      </c>
      <c r="M571" s="14">
        <f t="shared" ca="1" si="53"/>
        <v>1</v>
      </c>
      <c r="N571" s="2" t="str">
        <f>VLOOKUP(P571,[1]Кафедры!$A$2:$E$587,5,0)</f>
        <v>ИГО</v>
      </c>
      <c r="O571" s="1" t="s">
        <v>282</v>
      </c>
      <c r="P571" s="38">
        <v>46</v>
      </c>
      <c r="Q571" s="2" t="str">
        <f>VLOOKUP(P571,[1]Кафедры!$A$2:$D$587,3,0)</f>
        <v>Психологии</v>
      </c>
      <c r="R571" s="2" t="str">
        <f>VLOOKUP(P571,[1]Кафедры!$A$2:$D$587,4,0)</f>
        <v>Степанова О.П.</v>
      </c>
      <c r="S571" s="11" t="s">
        <v>38</v>
      </c>
      <c r="T571" s="11" t="s">
        <v>841</v>
      </c>
      <c r="U571" s="15" t="s">
        <v>939</v>
      </c>
      <c r="V571" s="39">
        <v>45536</v>
      </c>
      <c r="W571" s="1" t="s">
        <v>40</v>
      </c>
      <c r="X571" s="17">
        <f t="shared" si="54"/>
        <v>46996</v>
      </c>
      <c r="Y571" s="2" t="str">
        <f>IFERROR(IF(B571="ФГОС ВО",VLOOKUP(E571,'[1]Науч.спец-ФГОС-кафедра'!$G$3:$H$52,2,0),VLOOKUP(F571,'[1]Науч.спец-ФГОС-кафедра'!$A$3:$H$52,8,0)),"")</f>
        <v/>
      </c>
      <c r="Z571" s="1">
        <v>21</v>
      </c>
      <c r="AA571" s="15" t="str">
        <f>IF(B571="ФГОС 3++",VLOOKUP(F571,'[1]Справочник ФГОС ВО'!$C$2:$K$126,9,0),"")</f>
        <v>Добавлена</v>
      </c>
      <c r="AB571" s="40"/>
      <c r="AC571" s="6" t="str">
        <f>IF(AND(G571="асп",B571="ФГОС ВО"),VLOOKUP(K571,'[1]Науч.спец-ФГОС-кафедра'!$F$2:$S$52,14,0),"")</f>
        <v/>
      </c>
      <c r="AD571" s="14">
        <f t="shared" si="55"/>
        <v>2028</v>
      </c>
      <c r="AE571" s="38" t="s">
        <v>78</v>
      </c>
      <c r="AF571" s="18"/>
    </row>
    <row r="572" spans="1:32" ht="25.5">
      <c r="A572" s="5" t="str">
        <f t="shared" si="52"/>
        <v>44.00.00</v>
      </c>
      <c r="B572" s="6" t="s">
        <v>32</v>
      </c>
      <c r="C572" s="7" t="str">
        <f t="shared" ref="C572:C635" si="58">IF(L572=2021,"17.03.21",IF(L572=2020,"26.02.20",IF(L572=2019,"27.02.19",IF(L572=2018,"28.03.18",IF(L572=2017,"29.03.17","")))))</f>
        <v/>
      </c>
      <c r="D572" s="8" t="str">
        <f t="shared" ref="D572:D635" si="59">IF(L572=2021,5,IF(L572=2020,4,IF(L572=2019,2,IF(L572=2018,3,IF(L572=2017,3,"")))))</f>
        <v/>
      </c>
      <c r="E572" s="9" t="str">
        <f>IFERROR(VLOOKUP(F572,'[1]ФГОС ВПО-ФГОС ВО'!$A$2:$C$111,3,0),IF(B572="ФГОС ВО",VLOOKUP([1]Группы!#REF!,'[1]Науч.спец-ФГОС-кафедра'!$F$3:$G$52,2,0),VLOOKUP(J572,'[1]Науч.спец-ФГОС-кафедра'!$B$3:$G$52,6,0)))</f>
        <v>050400</v>
      </c>
      <c r="F572" s="6" t="s">
        <v>326</v>
      </c>
      <c r="G572" s="6" t="s">
        <v>34</v>
      </c>
      <c r="H572" s="37" t="s">
        <v>1016</v>
      </c>
      <c r="I572" s="11" t="s">
        <v>1016</v>
      </c>
      <c r="J572" s="13" t="str">
        <f>IF(B572="ФГТ",VLOOKUP(F572,'[1]Науч.спец-ФГОС-кафедра'!$A$1:$B$52,2,0),VLOOKUP(F572,'[1]ФГОС ВПО-ФГОС ВО'!$A$2:$B$129,2,0))</f>
        <v>Психолого-педагогическое образование</v>
      </c>
      <c r="K572" s="54" t="s">
        <v>330</v>
      </c>
      <c r="L572" s="2">
        <v>2024</v>
      </c>
      <c r="M572" s="14">
        <f t="shared" ca="1" si="53"/>
        <v>1</v>
      </c>
      <c r="N572" s="2" t="str">
        <f>VLOOKUP(P572,[1]Кафедры!$A$2:$E$587,5,0)</f>
        <v>ИГО</v>
      </c>
      <c r="O572" s="2" t="s">
        <v>55</v>
      </c>
      <c r="P572" s="14">
        <v>16</v>
      </c>
      <c r="Q572" s="2" t="str">
        <f>VLOOKUP(P572,[1]Кафедры!$A$2:$D$587,3,0)</f>
        <v>ДиСО</v>
      </c>
      <c r="R572" s="2" t="str">
        <f>VLOOKUP(P572,[1]Кафедры!$A$2:$D$587,4,0)</f>
        <v>Чернобровкин В.А.</v>
      </c>
      <c r="S572" s="6" t="s">
        <v>278</v>
      </c>
      <c r="T572" s="11" t="s">
        <v>841</v>
      </c>
      <c r="U572" s="1"/>
      <c r="V572" s="17">
        <v>45566</v>
      </c>
      <c r="W572" s="2" t="s">
        <v>57</v>
      </c>
      <c r="X572" s="17">
        <f t="shared" si="54"/>
        <v>47361</v>
      </c>
      <c r="Y572" s="2" t="str">
        <f>IFERROR(IF(B572="ФГОС ВО",VLOOKUP(E572,'[1]Науч.спец-ФГОС-кафедра'!$G$3:$H$52,2,0),VLOOKUP(F572,'[1]Науч.спец-ФГОС-кафедра'!$A$3:$H$52,8,0)),"")</f>
        <v/>
      </c>
      <c r="Z572" s="18">
        <v>42</v>
      </c>
      <c r="AA572" s="15" t="str">
        <f>IF(B572="ФГОС 3++",VLOOKUP(F572,'[1]Справочник ФГОС ВО'!$C$2:$K$126,9,0),"")</f>
        <v>Добавлена</v>
      </c>
      <c r="AB572" s="20"/>
      <c r="AC572" s="6" t="str">
        <f>IF(AND(G572="асп",B572="ФГОС ВО"),VLOOKUP(K572,'[1]Науч.спец-ФГОС-кафедра'!$F$2:$S$52,14,0),"")</f>
        <v/>
      </c>
      <c r="AD572" s="14">
        <f t="shared" si="55"/>
        <v>2029</v>
      </c>
      <c r="AE572" s="14" t="s">
        <v>78</v>
      </c>
      <c r="AF572" s="6"/>
    </row>
    <row r="573" spans="1:32" ht="45">
      <c r="A573" s="5" t="str">
        <f t="shared" si="52"/>
        <v>44.00.00</v>
      </c>
      <c r="B573" s="6" t="s">
        <v>32</v>
      </c>
      <c r="C573" s="7" t="str">
        <f t="shared" si="58"/>
        <v/>
      </c>
      <c r="D573" s="8" t="str">
        <f t="shared" si="59"/>
        <v/>
      </c>
      <c r="E573" s="9" t="str">
        <f>IFERROR(VLOOKUP(F573,'[1]ФГОС ВПО-ФГОС ВО'!$A$2:$C$111,3,0),IF(B573="ФГОС ВО",VLOOKUP([1]Группы!#REF!,'[1]Науч.спец-ФГОС-кафедра'!$F$3:$G$52,2,0),VLOOKUP(J573,'[1]Науч.спец-ФГОС-кафедра'!$B$3:$G$52,6,0)))</f>
        <v>050400</v>
      </c>
      <c r="F573" s="6" t="s">
        <v>326</v>
      </c>
      <c r="G573" s="6" t="s">
        <v>34</v>
      </c>
      <c r="H573" s="37" t="s">
        <v>1017</v>
      </c>
      <c r="I573" s="37" t="s">
        <v>1017</v>
      </c>
      <c r="J573" s="13" t="str">
        <f>IF(B573="ФГТ",VLOOKUP(F573,'[1]Науч.спец-ФГОС-кафедра'!$A$1:$B$52,2,0),VLOOKUP(F573,'[1]ФГОС ВПО-ФГОС ВО'!$A$2:$B$129,2,0))</f>
        <v>Психолого-педагогическое образование</v>
      </c>
      <c r="K573" s="54" t="s">
        <v>547</v>
      </c>
      <c r="L573" s="2">
        <v>2024</v>
      </c>
      <c r="M573" s="14">
        <f t="shared" ca="1" si="53"/>
        <v>1</v>
      </c>
      <c r="N573" s="2" t="str">
        <f>VLOOKUP(P573,[1]Кафедры!$A$2:$E$587,5,0)</f>
        <v>ИГО</v>
      </c>
      <c r="O573" s="2" t="s">
        <v>282</v>
      </c>
      <c r="P573" s="14">
        <v>46</v>
      </c>
      <c r="Q573" s="2" t="str">
        <f>VLOOKUP(P573,[1]Кафедры!$A$2:$D$587,3,0)</f>
        <v>Психологии</v>
      </c>
      <c r="R573" s="2" t="str">
        <f>VLOOKUP(P573,[1]Кафедры!$A$2:$D$587,4,0)</f>
        <v>Степанова О.П.</v>
      </c>
      <c r="S573" s="6" t="s">
        <v>38</v>
      </c>
      <c r="T573" s="11" t="s">
        <v>841</v>
      </c>
      <c r="U573" s="15" t="s">
        <v>939</v>
      </c>
      <c r="V573" s="17">
        <v>45536</v>
      </c>
      <c r="W573" s="2" t="s">
        <v>40</v>
      </c>
      <c r="X573" s="17">
        <f t="shared" si="54"/>
        <v>46996</v>
      </c>
      <c r="Y573" s="2" t="str">
        <f>IFERROR(IF(B573="ФГОС ВО",VLOOKUP(E573,'[1]Науч.спец-ФГОС-кафедра'!$G$3:$H$52,2,0),VLOOKUP(F573,'[1]Науч.спец-ФГОС-кафедра'!$A$3:$H$52,8,0)),"")</f>
        <v/>
      </c>
      <c r="Z573" s="18">
        <v>24</v>
      </c>
      <c r="AA573" s="15" t="str">
        <f>IF(B573="ФГОС 3++",VLOOKUP(F573,'[1]Справочник ФГОС ВО'!$C$2:$K$126,9,0),"")</f>
        <v>Добавлена</v>
      </c>
      <c r="AB573" s="20"/>
      <c r="AC573" s="6" t="str">
        <f>IF(AND(G573="асп",B573="ФГОС ВО"),VLOOKUP(K573,'[1]Науч.спец-ФГОС-кафедра'!$F$2:$S$52,14,0),"")</f>
        <v/>
      </c>
      <c r="AD573" s="14">
        <f t="shared" si="55"/>
        <v>2028</v>
      </c>
      <c r="AE573" s="14" t="s">
        <v>78</v>
      </c>
      <c r="AF573" s="6"/>
    </row>
    <row r="574" spans="1:32" ht="30" customHeight="1">
      <c r="A574" s="5" t="str">
        <f t="shared" si="52"/>
        <v>44.00.00</v>
      </c>
      <c r="B574" s="6" t="s">
        <v>32</v>
      </c>
      <c r="C574" s="7" t="str">
        <f t="shared" si="58"/>
        <v/>
      </c>
      <c r="D574" s="8" t="str">
        <f t="shared" si="59"/>
        <v/>
      </c>
      <c r="E574" s="9" t="str">
        <f>IFERROR(VLOOKUP(F574,'[1]ФГОС ВПО-ФГОС ВО'!$A$2:$C$111,3,0),IF(B574="ФГОС ВО",VLOOKUP([1]Группы!#REF!,'[1]Науч.спец-ФГОС-кафедра'!$F$3:$G$52,2,0),VLOOKUP(J574,'[1]Науч.спец-ФГОС-кафедра'!$B$3:$G$52,6,0)))</f>
        <v>050700</v>
      </c>
      <c r="F574" s="6" t="s">
        <v>334</v>
      </c>
      <c r="G574" s="6" t="s">
        <v>34</v>
      </c>
      <c r="H574" s="37" t="s">
        <v>1018</v>
      </c>
      <c r="I574" s="37" t="s">
        <v>1018</v>
      </c>
      <c r="J574" s="13" t="str">
        <f>IF(B574="ФГТ",VLOOKUP(F574,'[1]Науч.спец-ФГОС-кафедра'!$A$1:$B$52,2,0),VLOOKUP(F574,'[1]ФГОС ВПО-ФГОС ВО'!$A$2:$B$129,2,0))</f>
        <v>Специальное (дефектологическое) образование</v>
      </c>
      <c r="K574" s="54" t="s">
        <v>339</v>
      </c>
      <c r="L574" s="2">
        <v>2024</v>
      </c>
      <c r="M574" s="14">
        <f t="shared" ca="1" si="53"/>
        <v>1</v>
      </c>
      <c r="N574" s="2" t="str">
        <f>VLOOKUP(P574,[1]Кафедры!$A$2:$E$587,5,0)</f>
        <v>ИГО</v>
      </c>
      <c r="O574" s="2" t="s">
        <v>282</v>
      </c>
      <c r="P574" s="14">
        <v>16</v>
      </c>
      <c r="Q574" s="2" t="str">
        <f>VLOOKUP(P574,[1]Кафедры!$A$2:$D$587,3,0)</f>
        <v>ДиСО</v>
      </c>
      <c r="R574" s="2" t="str">
        <f>VLOOKUP(P574,[1]Кафедры!$A$2:$D$587,4,0)</f>
        <v>Чернобровкин В.А.</v>
      </c>
      <c r="S574" s="6" t="s">
        <v>38</v>
      </c>
      <c r="T574" s="11" t="s">
        <v>1019</v>
      </c>
      <c r="U574" s="15" t="s">
        <v>939</v>
      </c>
      <c r="V574" s="39">
        <v>45536</v>
      </c>
      <c r="W574" s="2" t="s">
        <v>40</v>
      </c>
      <c r="X574" s="17">
        <f t="shared" si="54"/>
        <v>46996</v>
      </c>
      <c r="Y574" s="2" t="str">
        <f>IFERROR(IF(B574="ФГОС ВО",VLOOKUP(E574,'[1]Науч.спец-ФГОС-кафедра'!$G$3:$H$52,2,0),VLOOKUP(F574,'[1]Науч.спец-ФГОС-кафедра'!$A$3:$H$52,8,0)),"")</f>
        <v/>
      </c>
      <c r="Z574" s="18">
        <v>26</v>
      </c>
      <c r="AA574" s="15" t="str">
        <f>IF(B574="ФГОС 3++",VLOOKUP(F574,'[1]Справочник ФГОС ВО'!$C$2:$K$126,9,0),"")</f>
        <v>Добавлена</v>
      </c>
      <c r="AB574" s="20"/>
      <c r="AC574" s="6" t="str">
        <f>IF(AND(G574="асп",B574="ФГОС ВО"),VLOOKUP(K574,'[1]Науч.спец-ФГОС-кафедра'!$F$2:$S$52,14,0),"")</f>
        <v/>
      </c>
      <c r="AD574" s="14">
        <f t="shared" si="55"/>
        <v>2028</v>
      </c>
      <c r="AE574" s="14" t="s">
        <v>78</v>
      </c>
      <c r="AF574" s="6"/>
    </row>
    <row r="575" spans="1:32" ht="25.5" customHeight="1">
      <c r="A575" s="5" t="str">
        <f t="shared" si="52"/>
        <v>44.00.00</v>
      </c>
      <c r="B575" s="6" t="s">
        <v>32</v>
      </c>
      <c r="C575" s="7" t="str">
        <f t="shared" si="58"/>
        <v/>
      </c>
      <c r="D575" s="8" t="str">
        <f t="shared" si="59"/>
        <v/>
      </c>
      <c r="E575" s="9" t="str">
        <f>IFERROR(VLOOKUP(F575,'[1]ФГОС ВПО-ФГОС ВО'!$A$2:$C$111,3,0),IF(B575="ФГОС ВО",VLOOKUP([1]Группы!#REF!,'[1]Науч.спец-ФГОС-кафедра'!$F$3:$G$52,2,0),VLOOKUP(J575,'[1]Науч.спец-ФГОС-кафедра'!$B$3:$G$52,6,0)))</f>
        <v>050700</v>
      </c>
      <c r="F575" s="6" t="s">
        <v>334</v>
      </c>
      <c r="G575" s="11" t="s">
        <v>34</v>
      </c>
      <c r="H575" s="37" t="s">
        <v>1020</v>
      </c>
      <c r="I575" s="11" t="s">
        <v>1020</v>
      </c>
      <c r="J575" s="13" t="str">
        <f>IF(B575="ФГТ",VLOOKUP(F575,'[1]Науч.спец-ФГОС-кафедра'!$A$1:$B$52,2,0),VLOOKUP(F575,'[1]ФГОС ВПО-ФГОС ВО'!$A$2:$B$129,2,0))</f>
        <v>Специальное (дефектологическое) образование</v>
      </c>
      <c r="K575" s="54" t="s">
        <v>339</v>
      </c>
      <c r="L575" s="2">
        <v>2024</v>
      </c>
      <c r="M575" s="14">
        <f t="shared" ca="1" si="53"/>
        <v>1</v>
      </c>
      <c r="N575" s="2" t="str">
        <f>VLOOKUP(P575,[1]Кафедры!$A$2:$E$587,5,0)</f>
        <v>ИГО</v>
      </c>
      <c r="O575" s="2" t="s">
        <v>55</v>
      </c>
      <c r="P575" s="14">
        <v>16</v>
      </c>
      <c r="Q575" s="2" t="str">
        <f>VLOOKUP(P575,[1]Кафедры!$A$2:$D$587,3,0)</f>
        <v>ДиСО</v>
      </c>
      <c r="R575" s="2" t="str">
        <f>VLOOKUP(P575,[1]Кафедры!$A$2:$D$587,4,0)</f>
        <v>Чернобровкин В.А.</v>
      </c>
      <c r="S575" s="6" t="s">
        <v>278</v>
      </c>
      <c r="T575" s="11"/>
      <c r="U575" s="1"/>
      <c r="V575" s="17">
        <v>45566</v>
      </c>
      <c r="W575" s="2" t="s">
        <v>57</v>
      </c>
      <c r="X575" s="17">
        <f t="shared" si="54"/>
        <v>47361</v>
      </c>
      <c r="Y575" s="2" t="str">
        <f>IFERROR(IF(B575="ФГОС ВО",VLOOKUP(E575,'[1]Науч.спец-ФГОС-кафедра'!$G$3:$H$52,2,0),VLOOKUP(F575,'[1]Науч.спец-ФГОС-кафедра'!$A$3:$H$52,8,0)),"")</f>
        <v/>
      </c>
      <c r="Z575" s="18">
        <v>40</v>
      </c>
      <c r="AA575" s="15" t="str">
        <f>IF(B575="ФГОС 3++",VLOOKUP(F575,'[1]Справочник ФГОС ВО'!$C$2:$K$126,9,0),"")</f>
        <v>Добавлена</v>
      </c>
      <c r="AB575" s="20"/>
      <c r="AC575" s="6" t="str">
        <f>IF(AND(G575="асп",B575="ФГОС ВО"),VLOOKUP(K575,'[1]Науч.спец-ФГОС-кафедра'!$F$2:$S$52,14,0),"")</f>
        <v/>
      </c>
      <c r="AD575" s="14">
        <f t="shared" si="55"/>
        <v>2029</v>
      </c>
      <c r="AE575" s="14" t="s">
        <v>78</v>
      </c>
      <c r="AF575" s="6"/>
    </row>
    <row r="576" spans="1:32" ht="27.6" customHeight="1">
      <c r="A576" s="5" t="str">
        <f t="shared" si="52"/>
        <v>44.00.00</v>
      </c>
      <c r="B576" s="6" t="s">
        <v>32</v>
      </c>
      <c r="C576" s="7" t="str">
        <f t="shared" si="58"/>
        <v/>
      </c>
      <c r="D576" s="8" t="str">
        <f t="shared" si="59"/>
        <v/>
      </c>
      <c r="E576" s="9" t="str">
        <f>IFERROR(VLOOKUP(F576,'[1]ФГОС ВПО-ФГОС ВО'!$A$2:$C$111,3,0),IF(B576="ФГОС ВО",VLOOKUP([1]Группы!#REF!,'[1]Науч.спец-ФГОС-кафедра'!$F$3:$G$52,2,0),VLOOKUP(J576,'[1]Науч.спец-ФГОС-кафедра'!$B$3:$G$52,6,0)))</f>
        <v>050100</v>
      </c>
      <c r="F576" s="6" t="s">
        <v>341</v>
      </c>
      <c r="G576" s="6" t="s">
        <v>34</v>
      </c>
      <c r="H576" s="37" t="s">
        <v>1021</v>
      </c>
      <c r="I576" s="37" t="s">
        <v>1021</v>
      </c>
      <c r="J576" s="13" t="str">
        <f>IF(B576="ФГТ",VLOOKUP(F576,'[1]Науч.спец-ФГОС-кафедра'!$A$1:$B$52,2,0),VLOOKUP(F576,'[1]ФГОС ВПО-ФГОС ВО'!$A$2:$B$129,2,0))</f>
        <v>Педагогическое образование (с двумя профилями подготовки)</v>
      </c>
      <c r="K576" s="54" t="s">
        <v>348</v>
      </c>
      <c r="L576" s="2">
        <v>2024</v>
      </c>
      <c r="M576" s="14">
        <f t="shared" ca="1" si="53"/>
        <v>1</v>
      </c>
      <c r="N576" s="2" t="str">
        <f>VLOOKUP(P576,[1]Кафедры!$A$2:$E$587,5,0)</f>
        <v>ИЭиАС</v>
      </c>
      <c r="O576" s="2" t="s">
        <v>77</v>
      </c>
      <c r="P576" s="14">
        <v>6</v>
      </c>
      <c r="Q576" s="2" t="str">
        <f>VLOOKUP(P576,[1]Кафедры!$A$2:$D$587,3,0)</f>
        <v>БИиИТ</v>
      </c>
      <c r="R576" s="2" t="str">
        <f>VLOOKUP(P576,[1]Кафедры!$A$2:$D$587,4,0)</f>
        <v>Чусавитина Г.Н.</v>
      </c>
      <c r="S576" s="6" t="s">
        <v>38</v>
      </c>
      <c r="T576" s="11" t="s">
        <v>841</v>
      </c>
      <c r="U576" s="15" t="s">
        <v>924</v>
      </c>
      <c r="V576" s="17">
        <v>45536</v>
      </c>
      <c r="W576" s="2" t="s">
        <v>49</v>
      </c>
      <c r="X576" s="17">
        <f t="shared" si="54"/>
        <v>47361</v>
      </c>
      <c r="Y576" s="2" t="str">
        <f>IFERROR(IF(B576="ФГОС ВО",VLOOKUP(E576,'[1]Науч.спец-ФГОС-кафедра'!$G$3:$H$52,2,0),VLOOKUP(F576,'[1]Науч.спец-ФГОС-кафедра'!$A$3:$H$52,8,0)),"")</f>
        <v/>
      </c>
      <c r="Z576" s="18">
        <v>21</v>
      </c>
      <c r="AA576" s="15" t="str">
        <f>IF(B576="ФГОС 3++",VLOOKUP(F576,'[1]Справочник ФГОС ВО'!$C$2:$K$126,9,0),"")</f>
        <v>Добавлена</v>
      </c>
      <c r="AB576" s="15" t="s">
        <v>74</v>
      </c>
      <c r="AC576" s="6" t="str">
        <f>IF(AND(G576="асп",B576="ФГОС ВО"),VLOOKUP(K576,'[1]Науч.спец-ФГОС-кафедра'!$F$2:$S$52,14,0),"")</f>
        <v/>
      </c>
      <c r="AD576" s="14">
        <f t="shared" si="55"/>
        <v>2029</v>
      </c>
      <c r="AE576" s="14" t="s">
        <v>78</v>
      </c>
      <c r="AF576" s="6"/>
    </row>
    <row r="577" spans="1:32" ht="39.6" customHeight="1">
      <c r="A577" s="5" t="str">
        <f t="shared" si="52"/>
        <v>44.00.00</v>
      </c>
      <c r="B577" s="6" t="s">
        <v>32</v>
      </c>
      <c r="C577" s="7" t="str">
        <f t="shared" si="58"/>
        <v/>
      </c>
      <c r="D577" s="8" t="str">
        <f t="shared" si="59"/>
        <v/>
      </c>
      <c r="E577" s="9" t="str">
        <f>IFERROR(VLOOKUP(F577,'[1]ФГОС ВПО-ФГОС ВО'!$A$2:$C$111,3,0),IF(B577="ФГОС ВО",VLOOKUP([1]Группы!#REF!,'[1]Науч.спец-ФГОС-кафедра'!$F$3:$G$52,2,0),VLOOKUP(J577,'[1]Науч.спец-ФГОС-кафедра'!$B$3:$G$52,6,0)))</f>
        <v>050100</v>
      </c>
      <c r="F577" s="6" t="s">
        <v>341</v>
      </c>
      <c r="G577" s="6" t="s">
        <v>34</v>
      </c>
      <c r="H577" s="37" t="s">
        <v>1022</v>
      </c>
      <c r="I577" s="37" t="s">
        <v>1022</v>
      </c>
      <c r="J577" s="13" t="str">
        <f>IF(B577="ФГТ",VLOOKUP(F577,'[1]Науч.спец-ФГОС-кафедра'!$A$1:$B$52,2,0),VLOOKUP(F577,'[1]ФГОС ВПО-ФГОС ВО'!$A$2:$B$129,2,0))</f>
        <v>Педагогическое образование (с двумя профилями подготовки)</v>
      </c>
      <c r="K577" s="54" t="s">
        <v>365</v>
      </c>
      <c r="L577" s="2">
        <v>2024</v>
      </c>
      <c r="M577" s="14">
        <f t="shared" ca="1" si="53"/>
        <v>1</v>
      </c>
      <c r="N577" s="2" t="str">
        <f>VLOOKUP(P577,[1]Кафедры!$A$2:$E$587,5,0)</f>
        <v>ИЕиС</v>
      </c>
      <c r="O577" s="2" t="s">
        <v>37</v>
      </c>
      <c r="P577" s="14">
        <v>9</v>
      </c>
      <c r="Q577" s="2" t="str">
        <f>VLOOKUP(P577,[1]Кафедры!$A$2:$D$587,3,0)</f>
        <v>ПМиИ</v>
      </c>
      <c r="R577" s="2" t="str">
        <f>VLOOKUP(P577,[1]Кафедры!$A$2:$D$587,4,0)</f>
        <v>Извеков Ю.А.</v>
      </c>
      <c r="S577" s="6" t="s">
        <v>38</v>
      </c>
      <c r="T577" s="11" t="s">
        <v>841</v>
      </c>
      <c r="U577" s="15" t="s">
        <v>924</v>
      </c>
      <c r="V577" s="39">
        <v>45536</v>
      </c>
      <c r="W577" s="2" t="s">
        <v>49</v>
      </c>
      <c r="X577" s="17">
        <f t="shared" si="54"/>
        <v>47361</v>
      </c>
      <c r="Y577" s="2" t="str">
        <f>IFERROR(IF(B577="ФГОС ВО",VLOOKUP(E577,'[1]Науч.спец-ФГОС-кафедра'!$G$3:$H$52,2,0),VLOOKUP(F577,'[1]Науч.спец-ФГОС-кафедра'!$A$3:$H$52,8,0)),"")</f>
        <v/>
      </c>
      <c r="Z577" s="18">
        <v>22</v>
      </c>
      <c r="AA577" s="15" t="str">
        <f>IF(B577="ФГОС 3++",VLOOKUP(F577,'[1]Справочник ФГОС ВО'!$C$2:$K$126,9,0),"")</f>
        <v>Добавлена</v>
      </c>
      <c r="AB577" s="20"/>
      <c r="AC577" s="6" t="str">
        <f>IF(AND(G577="асп",B577="ФГОС ВО"),VLOOKUP(K577,'[1]Науч.спец-ФГОС-кафедра'!$F$2:$S$52,14,0),"")</f>
        <v/>
      </c>
      <c r="AD577" s="14">
        <f t="shared" si="55"/>
        <v>2029</v>
      </c>
      <c r="AE577" s="14" t="s">
        <v>78</v>
      </c>
      <c r="AF577" s="6"/>
    </row>
    <row r="578" spans="1:32" ht="45">
      <c r="A578" s="5" t="str">
        <f t="shared" ref="A578:A641" si="60">IF(B578="ФГТ",MID(F578,1,3)&amp;".0",MID(F578,2,2)&amp;".00.00")</f>
        <v>44.00.00</v>
      </c>
      <c r="B578" s="6" t="s">
        <v>32</v>
      </c>
      <c r="C578" s="7" t="str">
        <f t="shared" si="58"/>
        <v/>
      </c>
      <c r="D578" s="8" t="str">
        <f t="shared" si="59"/>
        <v/>
      </c>
      <c r="E578" s="9" t="str">
        <f>IFERROR(VLOOKUP(F578,'[1]ФГОС ВПО-ФГОС ВО'!$A$2:$C$111,3,0),IF(B578="ФГОС ВО",VLOOKUP([1]Группы!#REF!,'[1]Науч.спец-ФГОС-кафедра'!$F$3:$G$52,2,0),VLOOKUP(J578,'[1]Науч.спец-ФГОС-кафедра'!$B$3:$G$52,6,0)))</f>
        <v>050100</v>
      </c>
      <c r="F578" s="6" t="s">
        <v>341</v>
      </c>
      <c r="G578" s="6" t="s">
        <v>34</v>
      </c>
      <c r="H578" s="37" t="s">
        <v>1023</v>
      </c>
      <c r="I578" s="37" t="s">
        <v>1023</v>
      </c>
      <c r="J578" s="13" t="str">
        <f>IF(B578="ФГТ",VLOOKUP(F578,'[1]Науч.спец-ФГОС-кафедра'!$A$1:$B$52,2,0),VLOOKUP(F578,'[1]ФГОС ВПО-ФГОС ВО'!$A$2:$B$129,2,0))</f>
        <v>Педагогическое образование (с двумя профилями подготовки)</v>
      </c>
      <c r="K578" s="53" t="s">
        <v>346</v>
      </c>
      <c r="L578" s="2">
        <v>2024</v>
      </c>
      <c r="M578" s="14">
        <f t="shared" ref="M578:M641" ca="1" si="61">IF(MONTH(TODAY())&lt;=7,YEAR(TODAY())-L578,YEAR(TODAY())-L578+1)</f>
        <v>1</v>
      </c>
      <c r="N578" s="2" t="str">
        <f>VLOOKUP(P578,[1]Кафедры!$A$2:$E$587,5,0)</f>
        <v>ИГО</v>
      </c>
      <c r="O578" s="2" t="s">
        <v>282</v>
      </c>
      <c r="P578" s="14">
        <v>16</v>
      </c>
      <c r="Q578" s="2" t="str">
        <f>VLOOKUP(P578,[1]Кафедры!$A$2:$D$587,3,0)</f>
        <v>ДиСО</v>
      </c>
      <c r="R578" s="2" t="str">
        <f>VLOOKUP(P578,[1]Кафедры!$A$2:$D$587,4,0)</f>
        <v>Чернобровкин В.А.</v>
      </c>
      <c r="S578" s="6" t="s">
        <v>38</v>
      </c>
      <c r="T578" s="37" t="s">
        <v>1024</v>
      </c>
      <c r="U578" s="15" t="s">
        <v>939</v>
      </c>
      <c r="V578" s="17">
        <v>45536</v>
      </c>
      <c r="W578" s="2" t="s">
        <v>49</v>
      </c>
      <c r="X578" s="17">
        <f t="shared" ref="X578:X641" si="62">EDATE(V578,LEFT(W578,1)*12+MID(W578,3,2))-1</f>
        <v>47361</v>
      </c>
      <c r="Y578" s="2" t="str">
        <f>IFERROR(IF(B578="ФГОС ВО",VLOOKUP(E578,'[1]Науч.спец-ФГОС-кафедра'!$G$3:$H$52,2,0),VLOOKUP(F578,'[1]Науч.спец-ФГОС-кафедра'!$A$3:$H$52,8,0)),"")</f>
        <v/>
      </c>
      <c r="Z578" s="18">
        <v>20</v>
      </c>
      <c r="AA578" s="15" t="str">
        <f>IF(B578="ФГОС 3++",VLOOKUP(F578,'[1]Справочник ФГОС ВО'!$C$2:$K$126,9,0),"")</f>
        <v>Добавлена</v>
      </c>
      <c r="AB578" s="20"/>
      <c r="AC578" s="6" t="str">
        <f>IF(AND(G578="асп",B578="ФГОС ВО"),VLOOKUP(K578,'[1]Науч.спец-ФГОС-кафедра'!$F$2:$S$52,14,0),"")</f>
        <v/>
      </c>
      <c r="AD578" s="14">
        <f t="shared" si="55"/>
        <v>2029</v>
      </c>
      <c r="AE578" s="14" t="s">
        <v>78</v>
      </c>
      <c r="AF578" s="6"/>
    </row>
    <row r="579" spans="1:32" ht="45">
      <c r="A579" s="5" t="str">
        <f t="shared" si="60"/>
        <v>44.00.00</v>
      </c>
      <c r="B579" s="6" t="s">
        <v>32</v>
      </c>
      <c r="C579" s="7" t="str">
        <f t="shared" si="58"/>
        <v/>
      </c>
      <c r="D579" s="8" t="str">
        <f t="shared" si="59"/>
        <v/>
      </c>
      <c r="E579" s="9" t="str">
        <f>IFERROR(VLOOKUP(F579,'[1]ФГОС ВПО-ФГОС ВО'!$A$2:$C$111,3,0),IF(B579="ФГОС ВО",VLOOKUP([1]Группы!#REF!,'[1]Науч.спец-ФГОС-кафедра'!$F$3:$G$52,2,0),VLOOKUP(J579,'[1]Науч.спец-ФГОС-кафедра'!$B$3:$G$52,6,0)))</f>
        <v>050100</v>
      </c>
      <c r="F579" s="6" t="s">
        <v>341</v>
      </c>
      <c r="G579" s="6" t="s">
        <v>34</v>
      </c>
      <c r="H579" s="23" t="s">
        <v>1025</v>
      </c>
      <c r="I579" s="12" t="s">
        <v>1026</v>
      </c>
      <c r="J579" s="13" t="str">
        <f>IF(B579="ФГТ",VLOOKUP(F579,'[1]Науч.спец-ФГОС-кафедра'!$A$1:$B$52,2,0),VLOOKUP(F579,'[1]ФГОС ВПО-ФГОС ВО'!$A$2:$B$129,2,0))</f>
        <v>Педагогическое образование (с двумя профилями подготовки)</v>
      </c>
      <c r="K579" s="54" t="s">
        <v>350</v>
      </c>
      <c r="L579" s="2">
        <v>2024</v>
      </c>
      <c r="M579" s="14">
        <f t="shared" ca="1" si="61"/>
        <v>1</v>
      </c>
      <c r="N579" s="2" t="str">
        <f>VLOOKUP(P579,[1]Кафедры!$A$2:$E$587,5,0)</f>
        <v>ИГО</v>
      </c>
      <c r="O579" s="2" t="s">
        <v>282</v>
      </c>
      <c r="P579" s="14">
        <v>22</v>
      </c>
      <c r="Q579" s="2" t="str">
        <f>VLOOKUP(P579,[1]Кафедры!$A$2:$D$587,3,0)</f>
        <v>ВИ</v>
      </c>
      <c r="R579" s="2" t="str">
        <f>VLOOKUP(P579,[1]Кафедры!$A$2:$D$587,4,0)</f>
        <v>Иванов А.Г.</v>
      </c>
      <c r="S579" s="6" t="s">
        <v>38</v>
      </c>
      <c r="T579" s="37" t="s">
        <v>1024</v>
      </c>
      <c r="U579" s="15" t="s">
        <v>939</v>
      </c>
      <c r="V579" s="17">
        <v>45536</v>
      </c>
      <c r="W579" s="2" t="s">
        <v>49</v>
      </c>
      <c r="X579" s="17">
        <f t="shared" si="62"/>
        <v>47361</v>
      </c>
      <c r="Y579" s="2" t="str">
        <f>IFERROR(IF(B579="ФГОС ВО",VLOOKUP(E579,'[1]Науч.спец-ФГОС-кафедра'!$G$3:$H$52,2,0),VLOOKUP(F579,'[1]Науч.спец-ФГОС-кафедра'!$A$3:$H$52,8,0)),"")</f>
        <v/>
      </c>
      <c r="Z579" s="18">
        <v>51</v>
      </c>
      <c r="AA579" s="15" t="str">
        <f>IF(B579="ФГОС 3++",VLOOKUP(F579,'[1]Справочник ФГОС ВО'!$C$2:$K$126,9,0),"")</f>
        <v>Добавлена</v>
      </c>
      <c r="AB579" s="20"/>
      <c r="AC579" s="6" t="str">
        <f>IF(AND(G579="асп",B579="ФГОС ВО"),VLOOKUP(K579,'[1]Науч.спец-ФГОС-кафедра'!$F$2:$S$52,14,0),"")</f>
        <v/>
      </c>
      <c r="AD579" s="14">
        <f t="shared" si="55"/>
        <v>2029</v>
      </c>
      <c r="AE579" s="14" t="s">
        <v>78</v>
      </c>
      <c r="AF579" s="6"/>
    </row>
    <row r="580" spans="1:32" ht="39.6" customHeight="1">
      <c r="A580" s="5" t="str">
        <f t="shared" si="60"/>
        <v>44.00.00</v>
      </c>
      <c r="B580" s="6" t="s">
        <v>32</v>
      </c>
      <c r="C580" s="7" t="str">
        <f t="shared" si="58"/>
        <v/>
      </c>
      <c r="D580" s="8" t="str">
        <f t="shared" si="59"/>
        <v/>
      </c>
      <c r="E580" s="9" t="str">
        <f>IFERROR(VLOOKUP(F580,'[1]ФГОС ВПО-ФГОС ВО'!$A$2:$C$111,3,0),IF(B580="ФГОС ВО",VLOOKUP([1]Группы!#REF!,'[1]Науч.спец-ФГОС-кафедра'!$F$3:$G$52,2,0),VLOOKUP(J580,'[1]Науч.спец-ФГОС-кафедра'!$B$3:$G$52,6,0)))</f>
        <v>050100</v>
      </c>
      <c r="F580" s="6" t="s">
        <v>341</v>
      </c>
      <c r="G580" s="6" t="s">
        <v>34</v>
      </c>
      <c r="H580" s="37" t="s">
        <v>1027</v>
      </c>
      <c r="I580" s="12" t="s">
        <v>1027</v>
      </c>
      <c r="J580" s="13" t="str">
        <f>IF(B580="ФГТ",VLOOKUP(F580,'[1]Науч.спец-ФГОС-кафедра'!$A$1:$B$52,2,0),VLOOKUP(F580,'[1]ФГОС ВПО-ФГОС ВО'!$A$2:$B$129,2,0))</f>
        <v>Педагогическое образование (с двумя профилями подготовки)</v>
      </c>
      <c r="K580" s="54" t="s">
        <v>367</v>
      </c>
      <c r="L580" s="2">
        <v>2024</v>
      </c>
      <c r="M580" s="14">
        <f t="shared" ca="1" si="61"/>
        <v>1</v>
      </c>
      <c r="N580" s="2" t="str">
        <f>VLOOKUP(P580,[1]Кафедры!$A$2:$E$587,5,0)</f>
        <v>ИГО</v>
      </c>
      <c r="O580" s="2" t="s">
        <v>282</v>
      </c>
      <c r="P580" s="14">
        <v>35</v>
      </c>
      <c r="Q580" s="2" t="str">
        <f>VLOOKUP(P580,[1]Кафедры!$A$2:$D$587,3,0)</f>
        <v>ПОиД</v>
      </c>
      <c r="R580" s="2" t="str">
        <f>VLOOKUP(P580,[1]Кафедры!$A$2:$D$587,4,0)</f>
        <v>Великанова С.С.</v>
      </c>
      <c r="S580" s="6" t="s">
        <v>38</v>
      </c>
      <c r="T580" s="1" t="s">
        <v>475</v>
      </c>
      <c r="U580" s="15" t="s">
        <v>924</v>
      </c>
      <c r="V580" s="17">
        <v>45536</v>
      </c>
      <c r="W580" s="2" t="s">
        <v>49</v>
      </c>
      <c r="X580" s="17">
        <f t="shared" si="62"/>
        <v>47361</v>
      </c>
      <c r="Y580" s="2" t="str">
        <f>IFERROR(IF(B580="ФГОС ВО",VLOOKUP(E580,'[1]Науч.спец-ФГОС-кафедра'!$G$3:$H$52,2,0),VLOOKUP(F580,'[1]Науч.спец-ФГОС-кафедра'!$A$3:$H$52,8,0)),"")</f>
        <v/>
      </c>
      <c r="Z580" s="18">
        <v>29</v>
      </c>
      <c r="AA580" s="15" t="str">
        <f>IF(B580="ФГОС 3++",VLOOKUP(F580,'[1]Справочник ФГОС ВО'!$C$2:$K$126,9,0),"")</f>
        <v>Добавлена</v>
      </c>
      <c r="AB580" s="20" t="s">
        <v>74</v>
      </c>
      <c r="AC580" s="6" t="str">
        <f>IF(AND(G580="асп",B580="ФГОС ВО"),VLOOKUP(K580,'[1]Науч.спец-ФГОС-кафедра'!$F$2:$S$52,14,0),"")</f>
        <v/>
      </c>
      <c r="AD580" s="14">
        <f t="shared" si="55"/>
        <v>2029</v>
      </c>
      <c r="AE580" s="14" t="s">
        <v>78</v>
      </c>
      <c r="AF580" s="6"/>
    </row>
    <row r="581" spans="1:32" ht="45">
      <c r="A581" s="5" t="str">
        <f t="shared" si="60"/>
        <v>44.00.00</v>
      </c>
      <c r="B581" s="6" t="s">
        <v>32</v>
      </c>
      <c r="C581" s="7" t="str">
        <f t="shared" si="58"/>
        <v/>
      </c>
      <c r="D581" s="8" t="str">
        <f t="shared" si="59"/>
        <v/>
      </c>
      <c r="E581" s="9" t="str">
        <f>IFERROR(VLOOKUP(F581,'[1]ФГОС ВПО-ФГОС ВО'!$A$2:$C$111,3,0),IF(B581="ФГОС ВО",VLOOKUP([1]Группы!#REF!,'[1]Науч.спец-ФГОС-кафедра'!$F$3:$G$52,2,0),VLOOKUP(J581,'[1]Науч.спец-ФГОС-кафедра'!$B$3:$G$52,6,0)))</f>
        <v>050100</v>
      </c>
      <c r="F581" s="6" t="s">
        <v>341</v>
      </c>
      <c r="G581" s="6" t="s">
        <v>34</v>
      </c>
      <c r="H581" s="37" t="s">
        <v>1028</v>
      </c>
      <c r="I581" s="12" t="s">
        <v>1028</v>
      </c>
      <c r="J581" s="13" t="str">
        <f>IF(B581="ФГТ",VLOOKUP(F581,'[1]Науч.спец-ФГОС-кафедра'!$A$1:$B$52,2,0),VLOOKUP(F581,'[1]ФГОС ВПО-ФГОС ВО'!$A$2:$B$129,2,0))</f>
        <v>Педагогическое образование (с двумя профилями подготовки)</v>
      </c>
      <c r="K581" s="54" t="s">
        <v>558</v>
      </c>
      <c r="L581" s="2">
        <v>2024</v>
      </c>
      <c r="M581" s="14">
        <f t="shared" ca="1" si="61"/>
        <v>1</v>
      </c>
      <c r="N581" s="2" t="str">
        <f>VLOOKUP(P581,[1]Кафедры!$A$2:$E$587,5,0)</f>
        <v>ИГО</v>
      </c>
      <c r="O581" s="2" t="s">
        <v>282</v>
      </c>
      <c r="P581" s="14">
        <v>48</v>
      </c>
      <c r="Q581" s="2" t="str">
        <f>VLOOKUP(P581,[1]Кафедры!$A$2:$D$587,3,0)</f>
        <v>ЛиП</v>
      </c>
      <c r="R581" s="2" t="str">
        <f>VLOOKUP(P581,[1]Кафедры!$A$2:$D$587,4,0)</f>
        <v>Акашева Т.В.</v>
      </c>
      <c r="S581" s="6" t="s">
        <v>38</v>
      </c>
      <c r="T581" s="11" t="s">
        <v>841</v>
      </c>
      <c r="U581" s="15" t="s">
        <v>939</v>
      </c>
      <c r="V581" s="17">
        <v>45536</v>
      </c>
      <c r="W581" s="2" t="s">
        <v>49</v>
      </c>
      <c r="X581" s="17">
        <f t="shared" si="62"/>
        <v>47361</v>
      </c>
      <c r="Y581" s="2" t="str">
        <f>IFERROR(IF(B581="ФГОС ВО",VLOOKUP(E581,'[1]Науч.спец-ФГОС-кафедра'!$G$3:$H$52,2,0),VLOOKUP(F581,'[1]Науч.спец-ФГОС-кафедра'!$A$3:$H$52,8,0)),"")</f>
        <v/>
      </c>
      <c r="Z581" s="18">
        <v>30</v>
      </c>
      <c r="AA581" s="15" t="str">
        <f>IF(B581="ФГОС 3++",VLOOKUP(F581,'[1]Справочник ФГОС ВО'!$C$2:$K$126,9,0),"")</f>
        <v>Добавлена</v>
      </c>
      <c r="AB581" s="20"/>
      <c r="AC581" s="6" t="str">
        <f>IF(AND(G581="асп",B581="ФГОС ВО"),VLOOKUP(K581,'[1]Науч.спец-ФГОС-кафедра'!$F$2:$S$52,14,0),"")</f>
        <v/>
      </c>
      <c r="AD581" s="14">
        <f t="shared" si="55"/>
        <v>2029</v>
      </c>
      <c r="AE581" s="14" t="s">
        <v>78</v>
      </c>
      <c r="AF581" s="6"/>
    </row>
    <row r="582" spans="1:32" ht="45">
      <c r="A582" s="5" t="str">
        <f t="shared" si="60"/>
        <v>44.00.00</v>
      </c>
      <c r="B582" s="6" t="s">
        <v>32</v>
      </c>
      <c r="C582" s="7" t="str">
        <f t="shared" si="58"/>
        <v/>
      </c>
      <c r="D582" s="8" t="str">
        <f t="shared" si="59"/>
        <v/>
      </c>
      <c r="E582" s="9" t="str">
        <f>IFERROR(VLOOKUP(F582,'[1]ФГОС ВПО-ФГОС ВО'!$A$2:$C$111,3,0),IF(B582="ФГОС ВО",VLOOKUP([1]Группы!#REF!,'[1]Науч.спец-ФГОС-кафедра'!$F$3:$G$52,2,0),VLOOKUP(J582,'[1]Науч.спец-ФГОС-кафедра'!$B$3:$G$52,6,0)))</f>
        <v>050100</v>
      </c>
      <c r="F582" s="6" t="s">
        <v>341</v>
      </c>
      <c r="G582" s="6" t="s">
        <v>34</v>
      </c>
      <c r="H582" s="37" t="s">
        <v>1029</v>
      </c>
      <c r="I582" s="12" t="s">
        <v>1029</v>
      </c>
      <c r="J582" s="13" t="str">
        <f>IF(B582="ФГТ",VLOOKUP(F582,'[1]Науч.спец-ФГОС-кафедра'!$A$1:$B$52,2,0),VLOOKUP(F582,'[1]ФГОС ВПО-ФГОС ВО'!$A$2:$B$129,2,0))</f>
        <v>Педагогическое образование (с двумя профилями подготовки)</v>
      </c>
      <c r="K582" s="54" t="s">
        <v>356</v>
      </c>
      <c r="L582" s="2">
        <v>2024</v>
      </c>
      <c r="M582" s="14">
        <f t="shared" ca="1" si="61"/>
        <v>1</v>
      </c>
      <c r="N582" s="2" t="str">
        <f>VLOOKUP(P582,[1]Кафедры!$A$2:$E$587,5,0)</f>
        <v>ИГО</v>
      </c>
      <c r="O582" s="2" t="s">
        <v>282</v>
      </c>
      <c r="P582" s="14">
        <v>48</v>
      </c>
      <c r="Q582" s="2" t="str">
        <f>VLOOKUP(P582,[1]Кафедры!$A$2:$D$587,3,0)</f>
        <v>ЛиП</v>
      </c>
      <c r="R582" s="2" t="str">
        <f>VLOOKUP(P582,[1]Кафедры!$A$2:$D$587,4,0)</f>
        <v>Акашева Т.В.</v>
      </c>
      <c r="S582" s="6" t="s">
        <v>38</v>
      </c>
      <c r="T582" s="11" t="s">
        <v>841</v>
      </c>
      <c r="U582" s="15" t="s">
        <v>939</v>
      </c>
      <c r="V582" s="17">
        <v>45536</v>
      </c>
      <c r="W582" s="2" t="s">
        <v>49</v>
      </c>
      <c r="X582" s="17">
        <f t="shared" si="62"/>
        <v>47361</v>
      </c>
      <c r="Y582" s="2" t="str">
        <f>IFERROR(IF(B582="ФГОС ВО",VLOOKUP(E582,'[1]Науч.спец-ФГОС-кафедра'!$G$3:$H$52,2,0),VLOOKUP(F582,'[1]Науч.спец-ФГОС-кафедра'!$A$3:$H$52,8,0)),"")</f>
        <v/>
      </c>
      <c r="Z582" s="18">
        <v>21</v>
      </c>
      <c r="AA582" s="15" t="str">
        <f>IF(B582="ФГОС 3++",VLOOKUP(F582,'[1]Справочник ФГОС ВО'!$C$2:$K$126,9,0),"")</f>
        <v>Добавлена</v>
      </c>
      <c r="AB582" s="20"/>
      <c r="AC582" s="6" t="str">
        <f>IF(AND(G582="асп",B582="ФГОС ВО"),VLOOKUP(K582,'[1]Науч.спец-ФГОС-кафедра'!$F$2:$S$52,14,0),"")</f>
        <v/>
      </c>
      <c r="AD582" s="14">
        <f t="shared" si="55"/>
        <v>2029</v>
      </c>
      <c r="AE582" s="14" t="s">
        <v>78</v>
      </c>
      <c r="AF582" s="6"/>
    </row>
    <row r="583" spans="1:32" ht="39.6" customHeight="1">
      <c r="A583" s="5" t="str">
        <f t="shared" si="60"/>
        <v>44.00.00</v>
      </c>
      <c r="B583" s="6" t="s">
        <v>32</v>
      </c>
      <c r="C583" s="7" t="str">
        <f t="shared" si="58"/>
        <v/>
      </c>
      <c r="D583" s="8" t="str">
        <f t="shared" si="59"/>
        <v/>
      </c>
      <c r="E583" s="9" t="str">
        <f>IFERROR(VLOOKUP(F583,'[1]ФГОС ВПО-ФГОС ВО'!$A$2:$C$111,3,0),IF(B583="ФГОС ВО",VLOOKUP([1]Группы!#REF!,'[1]Науч.спец-ФГОС-кафедра'!$F$3:$G$52,2,0),VLOOKUP(J583,'[1]Науч.спец-ФГОС-кафедра'!$B$3:$G$52,6,0)))</f>
        <v>050100</v>
      </c>
      <c r="F583" s="6" t="s">
        <v>341</v>
      </c>
      <c r="G583" s="6" t="s">
        <v>34</v>
      </c>
      <c r="H583" s="23" t="s">
        <v>1030</v>
      </c>
      <c r="I583" s="12" t="s">
        <v>1031</v>
      </c>
      <c r="J583" s="13" t="str">
        <f>IF(B583="ФГТ",VLOOKUP(F583,'[1]Науч.спец-ФГОС-кафедра'!$A$1:$B$52,2,0),VLOOKUP(F583,'[1]ФГОС ВПО-ФГОС ВО'!$A$2:$B$129,2,0))</f>
        <v>Педагогическое образование (с двумя профилями подготовки)</v>
      </c>
      <c r="K583" s="54" t="s">
        <v>358</v>
      </c>
      <c r="L583" s="2">
        <v>2024</v>
      </c>
      <c r="M583" s="14">
        <f t="shared" ca="1" si="61"/>
        <v>1</v>
      </c>
      <c r="N583" s="2" t="str">
        <f>VLOOKUP(P583,[1]Кафедры!$A$2:$E$587,5,0)</f>
        <v>ИГО</v>
      </c>
      <c r="O583" s="2" t="s">
        <v>282</v>
      </c>
      <c r="P583" s="14">
        <v>49</v>
      </c>
      <c r="Q583" s="2" t="str">
        <f>VLOOKUP(P583,[1]Кафедры!$A$2:$D$587,3,0)</f>
        <v>РЯОЯиМК</v>
      </c>
      <c r="R583" s="2" t="str">
        <f>VLOOKUP(P583,[1]Кафедры!$A$2:$D$587,4,0)</f>
        <v>Чурилина Л.Н.</v>
      </c>
      <c r="S583" s="6" t="s">
        <v>38</v>
      </c>
      <c r="T583" s="11" t="s">
        <v>841</v>
      </c>
      <c r="U583" s="15" t="s">
        <v>939</v>
      </c>
      <c r="V583" s="17">
        <v>45536</v>
      </c>
      <c r="W583" s="2" t="s">
        <v>49</v>
      </c>
      <c r="X583" s="17">
        <f t="shared" si="62"/>
        <v>47361</v>
      </c>
      <c r="Y583" s="2" t="str">
        <f>IFERROR(IF(B583="ФГОС ВО",VLOOKUP(E583,'[1]Науч.спец-ФГОС-кафедра'!$G$3:$H$52,2,0),VLOOKUP(F583,'[1]Науч.спец-ФГОС-кафедра'!$A$3:$H$52,8,0)),"")</f>
        <v/>
      </c>
      <c r="Z583" s="18">
        <v>61</v>
      </c>
      <c r="AA583" s="15" t="str">
        <f>IF(B583="ФГОС 3++",VLOOKUP(F583,'[1]Справочник ФГОС ВО'!$C$2:$K$126,9,0),"")</f>
        <v>Добавлена</v>
      </c>
      <c r="AB583" s="20"/>
      <c r="AC583" s="6" t="str">
        <f>IF(AND(G583="асп",B583="ФГОС ВО"),VLOOKUP(K583,'[1]Науч.спец-ФГОС-кафедра'!$F$2:$S$52,14,0),"")</f>
        <v/>
      </c>
      <c r="AD583" s="14">
        <f t="shared" ref="AD583:AD646" si="63">YEAR(X583)</f>
        <v>2029</v>
      </c>
      <c r="AE583" s="14" t="s">
        <v>78</v>
      </c>
      <c r="AF583" s="6"/>
    </row>
    <row r="584" spans="1:32" ht="45">
      <c r="A584" s="5" t="str">
        <f t="shared" si="60"/>
        <v>44.00.00</v>
      </c>
      <c r="B584" s="6" t="s">
        <v>32</v>
      </c>
      <c r="C584" s="7" t="str">
        <f t="shared" si="58"/>
        <v/>
      </c>
      <c r="D584" s="8" t="str">
        <f t="shared" si="59"/>
        <v/>
      </c>
      <c r="E584" s="9" t="str">
        <f>IFERROR(VLOOKUP(F584,'[1]ФГОС ВПО-ФГОС ВО'!$A$2:$C$111,3,0),IF(B584="ФГОС ВО",VLOOKUP([1]Группы!K584,'[1]Науч.спец-ФГОС-кафедра'!$F$3:$G$52,2,0),VLOOKUP(J584,'[1]Науч.спец-ФГОС-кафедра'!$B$3:$G$52,6,0)))</f>
        <v>050100</v>
      </c>
      <c r="F584" s="6" t="s">
        <v>341</v>
      </c>
      <c r="G584" s="6" t="s">
        <v>34</v>
      </c>
      <c r="H584" s="37" t="s">
        <v>1032</v>
      </c>
      <c r="I584" s="37" t="s">
        <v>1032</v>
      </c>
      <c r="J584" s="13" t="str">
        <f>IF(B584="ФГТ",VLOOKUP(F584,'[1]Науч.спец-ФГОС-кафедра'!$A$1:$B$52,2,0),VLOOKUP(F584,'[1]ФГОС ВПО-ФГОС ВО'!$A$2:$B$129,2,0))</f>
        <v>Педагогическое образование (с двумя профилями подготовки)</v>
      </c>
      <c r="K584" s="31" t="s">
        <v>1033</v>
      </c>
      <c r="L584" s="14">
        <v>2024</v>
      </c>
      <c r="M584" s="14">
        <f t="shared" ca="1" si="61"/>
        <v>1</v>
      </c>
      <c r="N584" s="2" t="str">
        <f>VLOOKUP(P584,[1]Кафедры!$A$2:$E$499,5,0)</f>
        <v>ИСАиИ</v>
      </c>
      <c r="O584" s="2" t="s">
        <v>48</v>
      </c>
      <c r="P584" s="14">
        <v>67</v>
      </c>
      <c r="Q584" s="2" t="str">
        <f>VLOOKUP(P584,[1]Кафедры!$A$2:$D$499,3,0)</f>
        <v>ХОМ</v>
      </c>
      <c r="R584" s="2" t="str">
        <f>VLOOKUP(P584,[1]Кафедры!$A$2:$D$499,4,0)</f>
        <v>Гаврицков С.А.</v>
      </c>
      <c r="S584" s="6" t="s">
        <v>38</v>
      </c>
      <c r="T584" s="6" t="s">
        <v>841</v>
      </c>
      <c r="U584" s="15" t="s">
        <v>924</v>
      </c>
      <c r="V584" s="17">
        <v>45536</v>
      </c>
      <c r="W584" s="2" t="s">
        <v>49</v>
      </c>
      <c r="X584" s="17">
        <f t="shared" si="62"/>
        <v>47361</v>
      </c>
      <c r="Y584" s="2" t="str">
        <f>IFERROR(IF(B584="ФГОС ВО",VLOOKUP(E584,'[1]Науч.спец-ФГОС-кафедра'!$G$3:$H$52,2,0),VLOOKUP(F584,'[1]Науч.спец-ФГОС-кафедра'!$A$3:$H$52,8,0)),"")</f>
        <v/>
      </c>
      <c r="Z584" s="18">
        <v>22</v>
      </c>
      <c r="AA584" s="12" t="str">
        <f>IF(B584="ФГОС 3++",VLOOKUP(F584,'[1]Справочник ФГОС ВО'!$C$2:$K$126,9,0),"")</f>
        <v>Добавлена</v>
      </c>
      <c r="AB584" s="20"/>
      <c r="AC584" s="6" t="str">
        <f>IF(AND(G584="асп",B584="ФГОС ВО"),VLOOKUP(K584,'[1]Науч.спец-ФГОС-кафедра'!$F$2:$S$52,14,0),"")</f>
        <v/>
      </c>
      <c r="AD584" s="14">
        <f t="shared" si="63"/>
        <v>2029</v>
      </c>
      <c r="AE584" s="14" t="s">
        <v>78</v>
      </c>
      <c r="AF584" s="6"/>
    </row>
    <row r="585" spans="1:32" ht="26.45" customHeight="1">
      <c r="A585" s="5" t="str">
        <f t="shared" si="60"/>
        <v>45.00.00</v>
      </c>
      <c r="B585" s="6" t="s">
        <v>32</v>
      </c>
      <c r="C585" s="7" t="str">
        <f t="shared" si="58"/>
        <v/>
      </c>
      <c r="D585" s="8" t="str">
        <f t="shared" si="59"/>
        <v/>
      </c>
      <c r="E585" s="9" t="str">
        <f>IFERROR(VLOOKUP(F585,'[1]ФГОС ВПО-ФГОС ВО'!$A$2:$C$111,3,0),IF(B585="ФГОС ВО",VLOOKUP([1]Группы!K585,'[1]Науч.спец-ФГОС-кафедра'!$F$3:$G$52,2,0),VLOOKUP(J585,'[1]Науч.спец-ФГОС-кафедра'!$B$3:$G$52,6,0)))</f>
        <v>032700</v>
      </c>
      <c r="F585" s="10" t="s">
        <v>381</v>
      </c>
      <c r="G585" s="11" t="s">
        <v>34</v>
      </c>
      <c r="H585" s="23" t="s">
        <v>1034</v>
      </c>
      <c r="I585" s="12" t="s">
        <v>1035</v>
      </c>
      <c r="J585" s="13" t="str">
        <f>IF(B585="ФГТ",VLOOKUP(F585,'[1]Науч.спец-ФГОС-кафедра'!$A$1:$B$52,2,0),VLOOKUP(F585,'[1]ФГОС ВПО-ФГОС ВО'!$A$2:$B$129,2,0))</f>
        <v>Филология</v>
      </c>
      <c r="K585" s="13" t="s">
        <v>386</v>
      </c>
      <c r="L585" s="14">
        <v>2024</v>
      </c>
      <c r="M585" s="14">
        <f t="shared" ca="1" si="61"/>
        <v>1</v>
      </c>
      <c r="N585" s="2" t="str">
        <f>VLOOKUP(P585,[1]Кафедры!$A$2:$E$499,5,0)</f>
        <v>ИГО</v>
      </c>
      <c r="O585" s="2" t="s">
        <v>282</v>
      </c>
      <c r="P585" s="2">
        <v>18</v>
      </c>
      <c r="Q585" s="2" t="str">
        <f>VLOOKUP(P585,[1]Кафедры!$A$2:$D$499,3,0)</f>
        <v>ЯиЛ</v>
      </c>
      <c r="R585" s="2" t="str">
        <f>VLOOKUP(P585,[1]Кафедры!$A$2:$D$499,4,0)</f>
        <v>Рудакова С.В.</v>
      </c>
      <c r="S585" s="15" t="s">
        <v>38</v>
      </c>
      <c r="T585" s="2"/>
      <c r="U585" s="15" t="s">
        <v>939</v>
      </c>
      <c r="V585" s="17">
        <v>45536</v>
      </c>
      <c r="W585" s="2" t="s">
        <v>40</v>
      </c>
      <c r="X585" s="17">
        <f t="shared" si="62"/>
        <v>46996</v>
      </c>
      <c r="Y585" s="2" t="str">
        <f>IFERROR(IF(B585="ФГОС ВО",VLOOKUP(E585,'[1]Науч.спец-ФГОС-кафедра'!$G$3:$H$52,2,0),VLOOKUP(F585,'[1]Науч.спец-ФГОС-кафедра'!$A$3:$H$52,8,0)),"")</f>
        <v/>
      </c>
      <c r="Z585" s="18">
        <v>81</v>
      </c>
      <c r="AA585" s="12" t="str">
        <f>IF(B585="ФГОС 3++",VLOOKUP(F585,'[1]Справочник ФГОС ВО'!$C$2:$K$126,9,0),"")</f>
        <v>Добавлена</v>
      </c>
      <c r="AB585" s="20"/>
      <c r="AC585" s="6" t="str">
        <f>IF(AND(G585="асп",B585="ФГОС ВО"),VLOOKUP(K585,'[1]Науч.спец-ФГОС-кафедра'!$F$2:$S$52,14,0),"")</f>
        <v/>
      </c>
      <c r="AD585" s="14">
        <f t="shared" si="63"/>
        <v>2028</v>
      </c>
      <c r="AE585" s="14" t="s">
        <v>78</v>
      </c>
      <c r="AF585" s="6"/>
    </row>
    <row r="586" spans="1:32" ht="38.25">
      <c r="A586" s="5" t="str">
        <f t="shared" si="60"/>
        <v>46.00.00</v>
      </c>
      <c r="B586" s="6" t="s">
        <v>32</v>
      </c>
      <c r="C586" s="7" t="str">
        <f t="shared" si="58"/>
        <v/>
      </c>
      <c r="D586" s="8" t="str">
        <f t="shared" si="59"/>
        <v/>
      </c>
      <c r="E586" s="9" t="str">
        <f>IFERROR(VLOOKUP(F586,'[1]ФГОС ВПО-ФГОС ВО'!$A$2:$C$111,3,0),IF(B586="ФГОС ВО",VLOOKUP([1]Группы!#REF!,'[1]Науч.спец-ФГОС-кафедра'!$F$3:$G$52,2,0),VLOOKUP(J586,'[1]Науч.спец-ФГОС-кафедра'!$B$3:$G$52,6,0)))</f>
        <v>034700</v>
      </c>
      <c r="F586" s="10" t="s">
        <v>394</v>
      </c>
      <c r="G586" s="11" t="s">
        <v>34</v>
      </c>
      <c r="H586" s="37" t="s">
        <v>1036</v>
      </c>
      <c r="I586" s="12" t="s">
        <v>1036</v>
      </c>
      <c r="J586" s="13" t="str">
        <f>IF(B586="ФГТ",VLOOKUP(F586,'[1]Науч.спец-ФГОС-кафедра'!$A$1:$B$52,2,0),VLOOKUP(F586,'[1]ФГОС ВПО-ФГОС ВО'!$A$2:$B$129,2,0))</f>
        <v>Документоведение и архивоведение</v>
      </c>
      <c r="K586" s="13" t="s">
        <v>397</v>
      </c>
      <c r="L586" s="14">
        <v>2024</v>
      </c>
      <c r="M586" s="14">
        <f t="shared" ca="1" si="61"/>
        <v>1</v>
      </c>
      <c r="N586" s="2" t="str">
        <f>VLOOKUP(P586,[1]Кафедры!$A$2:$E$587,5,0)</f>
        <v>ИГО</v>
      </c>
      <c r="O586" s="2" t="s">
        <v>55</v>
      </c>
      <c r="P586" s="2">
        <v>35</v>
      </c>
      <c r="Q586" s="2" t="str">
        <f>VLOOKUP(P586,[1]Кафедры!$A$2:$D$587,3,0)</f>
        <v>ПОиД</v>
      </c>
      <c r="R586" s="2" t="str">
        <f>VLOOKUP(P586,[1]Кафедры!$A$2:$D$587,4,0)</f>
        <v>Великанова С.С.</v>
      </c>
      <c r="S586" s="15" t="s">
        <v>278</v>
      </c>
      <c r="T586" s="2"/>
      <c r="U586" s="2"/>
      <c r="V586" s="17">
        <v>45566</v>
      </c>
      <c r="W586" s="2" t="s">
        <v>57</v>
      </c>
      <c r="X586" s="17">
        <f t="shared" si="62"/>
        <v>47361</v>
      </c>
      <c r="Y586" s="2" t="str">
        <f>IFERROR(IF(B586="ФГОС ВО",VLOOKUP(E586,'[1]Науч.спец-ФГОС-кафедра'!$G$3:$H$52,2,0),VLOOKUP(F586,'[1]Науч.спец-ФГОС-кафедра'!$A$3:$H$52,8,0)),"")</f>
        <v/>
      </c>
      <c r="Z586" s="18">
        <v>26</v>
      </c>
      <c r="AA586" s="15" t="str">
        <f>IF(B586="ФГОС 3++",VLOOKUP(F586,'[1]Справочник ФГОС ВО'!$C$2:$K$126,9,0),"")</f>
        <v>Актуализировано</v>
      </c>
      <c r="AB586" s="20"/>
      <c r="AC586" s="6" t="str">
        <f>IF(AND(G586="асп",B586="ФГОС ВО"),VLOOKUP(K586,'[1]Науч.спец-ФГОС-кафедра'!$F$2:$S$52,14,0),"")</f>
        <v/>
      </c>
      <c r="AD586" s="14">
        <f t="shared" si="63"/>
        <v>2029</v>
      </c>
      <c r="AE586" s="14" t="s">
        <v>78</v>
      </c>
      <c r="AF586" s="6"/>
    </row>
    <row r="587" spans="1:32" ht="30">
      <c r="A587" s="5" t="str">
        <f t="shared" si="60"/>
        <v>54.00.00</v>
      </c>
      <c r="B587" s="6" t="s">
        <v>32</v>
      </c>
      <c r="C587" s="7" t="str">
        <f t="shared" si="58"/>
        <v/>
      </c>
      <c r="D587" s="8" t="str">
        <f t="shared" si="59"/>
        <v/>
      </c>
      <c r="E587" s="9" t="str">
        <f>IFERROR(VLOOKUP(F587,'[1]ФГОС ВПО-ФГОС ВО'!$A$2:$C$111,3,0),IF(B587="ФГОС ВО",VLOOKUP([1]Группы!K587,'[1]Науч.спец-ФГОС-кафедра'!$F$3:$G$52,2,0),VLOOKUP(J587,'[1]Науч.спец-ФГОС-кафедра'!$B$3:$G$52,6,0)))</f>
        <v>072500</v>
      </c>
      <c r="F587" s="10" t="s">
        <v>399</v>
      </c>
      <c r="G587" s="11" t="s">
        <v>34</v>
      </c>
      <c r="H587" s="37" t="s">
        <v>1037</v>
      </c>
      <c r="I587" s="12" t="s">
        <v>1037</v>
      </c>
      <c r="J587" s="13" t="str">
        <f>IF(B587="ФГТ",VLOOKUP(F587,'[1]Науч.спец-ФГОС-кафедра'!$A$1:$B$52,2,0),VLOOKUP(F587,'[1]ФГОС ВПО-ФГОС ВО'!$A$2:$B$129,2,0))</f>
        <v>Дизайн</v>
      </c>
      <c r="K587" s="21" t="s">
        <v>401</v>
      </c>
      <c r="L587" s="14">
        <v>2024</v>
      </c>
      <c r="M587" s="14">
        <f t="shared" ca="1" si="61"/>
        <v>1</v>
      </c>
      <c r="N587" s="2" t="str">
        <f>VLOOKUP(P587,[1]Кафедры!$A$2:$E$587,5,0)</f>
        <v>ИСАиИ</v>
      </c>
      <c r="O587" s="2" t="s">
        <v>48</v>
      </c>
      <c r="P587" s="2">
        <v>14</v>
      </c>
      <c r="Q587" s="2" t="str">
        <f>VLOOKUP(P587,[1]Кафедры!$A$2:$D$587,3,0)</f>
        <v>Дизайна</v>
      </c>
      <c r="R587" s="2" t="str">
        <f>VLOOKUP(P587,[1]Кафедры!$A$2:$D$587,4,0)</f>
        <v>Григорьев А.Д.</v>
      </c>
      <c r="S587" s="15" t="s">
        <v>38</v>
      </c>
      <c r="T587" s="2"/>
      <c r="U587" s="15" t="s">
        <v>924</v>
      </c>
      <c r="V587" s="17">
        <v>45536</v>
      </c>
      <c r="W587" s="2" t="s">
        <v>40</v>
      </c>
      <c r="X587" s="17">
        <f t="shared" si="62"/>
        <v>46996</v>
      </c>
      <c r="Y587" s="2" t="str">
        <f>IFERROR(IF(B587="ФГОС ВО",VLOOKUP(E587,'[1]Науч.спец-ФГОС-кафедра'!$G$3:$H$52,2,0),VLOOKUP(F587,'[1]Науч.спец-ФГОС-кафедра'!$A$3:$H$52,8,0)),"")</f>
        <v/>
      </c>
      <c r="Z587" s="18">
        <v>19</v>
      </c>
      <c r="AA587" s="12" t="str">
        <f>IF(B587="ФГОС 3++",VLOOKUP(F587,'[1]Справочник ФГОС ВО'!$C$2:$K$126,9,0),"")</f>
        <v>Актуализировано</v>
      </c>
      <c r="AB587" s="20"/>
      <c r="AC587" s="6" t="str">
        <f>IF(AND(G587="асп",B587="ФГОС ВО"),VLOOKUP(K587,'[1]Науч.спец-ФГОС-кафедра'!$F$2:$S$52,14,0),"")</f>
        <v/>
      </c>
      <c r="AD587" s="14">
        <f t="shared" si="63"/>
        <v>2028</v>
      </c>
      <c r="AE587" s="14" t="s">
        <v>78</v>
      </c>
      <c r="AF587" s="6"/>
    </row>
    <row r="588" spans="1:32" ht="26.45" customHeight="1">
      <c r="A588" s="5" t="str">
        <f t="shared" si="60"/>
        <v>01.00.00</v>
      </c>
      <c r="B588" s="6" t="s">
        <v>32</v>
      </c>
      <c r="C588" s="7" t="str">
        <f t="shared" si="58"/>
        <v/>
      </c>
      <c r="D588" s="8" t="str">
        <f t="shared" si="59"/>
        <v/>
      </c>
      <c r="E588" s="9" t="str">
        <f>IFERROR(VLOOKUP(F588,'[1]ФГОС ВПО-ФГОС ВО'!$A$2:$C$111,3,0),IF(B588="ФГОС ВО",VLOOKUP([1]Группы!K588,'[1]Науч.спец-ФГОС-кафедра'!$F$3:$G$52,2,0),VLOOKUP(J588,'[1]Науч.спец-ФГОС-кафедра'!$B$3:$G$52,6,0)))</f>
        <v>010400</v>
      </c>
      <c r="F588" s="10" t="s">
        <v>1038</v>
      </c>
      <c r="G588" s="11" t="s">
        <v>423</v>
      </c>
      <c r="H588" s="37" t="s">
        <v>1039</v>
      </c>
      <c r="I588" s="12" t="s">
        <v>1039</v>
      </c>
      <c r="J588" s="13" t="str">
        <f>IF(B588="ФГТ",VLOOKUP(F588,'[1]Науч.спец-ФГОС-кафедра'!$A$1:$B$52,2,0),VLOOKUP(F588,'[1]ФГОС ВПО-ФГОС ВО'!$A$2:$B$129,2,0))</f>
        <v>Прикладная математика и информатика</v>
      </c>
      <c r="K588" s="13" t="s">
        <v>1040</v>
      </c>
      <c r="L588" s="14">
        <v>2024</v>
      </c>
      <c r="M588" s="14">
        <f t="shared" ca="1" si="61"/>
        <v>1</v>
      </c>
      <c r="N588" s="2" t="str">
        <f>VLOOKUP(P588,[1]Кафедры!$A$2:$E$587,5,0)</f>
        <v>ИЕиС</v>
      </c>
      <c r="O588" s="2" t="s">
        <v>37</v>
      </c>
      <c r="P588" s="2">
        <v>9</v>
      </c>
      <c r="Q588" s="2" t="str">
        <f>VLOOKUP(P588,[1]Кафедры!$A$2:$D$587,3,0)</f>
        <v>ПМиИ</v>
      </c>
      <c r="R588" s="2" t="str">
        <f>VLOOKUP(P588,[1]Кафедры!$A$2:$D$587,4,0)</f>
        <v>Извеков Ю.А.</v>
      </c>
      <c r="S588" s="15" t="s">
        <v>38</v>
      </c>
      <c r="T588" s="2"/>
      <c r="U588" s="2"/>
      <c r="V588" s="17">
        <v>45536</v>
      </c>
      <c r="W588" s="2" t="s">
        <v>648</v>
      </c>
      <c r="X588" s="17">
        <f t="shared" si="62"/>
        <v>46265</v>
      </c>
      <c r="Y588" s="2" t="str">
        <f>IFERROR(IF(B588="ФГОС ВО",VLOOKUP(E588,'[1]Науч.спец-ФГОС-кафедра'!$G$3:$H$52,2,0),VLOOKUP(F588,'[1]Науч.спец-ФГОС-кафедра'!$A$3:$H$52,8,0)),"")</f>
        <v/>
      </c>
      <c r="Z588" s="18">
        <v>15</v>
      </c>
      <c r="AA588" s="12" t="str">
        <f>IF(B588="ФГОС 3++",VLOOKUP(F588,'[1]Справочник ФГОС ВО'!$C$2:$K$126,9,0),"")</f>
        <v xml:space="preserve"> </v>
      </c>
      <c r="AB588" s="19" t="s">
        <v>41</v>
      </c>
      <c r="AC588" s="6" t="str">
        <f>IF(AND(G588="асп",B588="ФГОС ВО"),VLOOKUP(K588,'[1]Науч.спец-ФГОС-кафедра'!$F$2:$S$52,14,0),"")</f>
        <v/>
      </c>
      <c r="AD588" s="14">
        <f t="shared" si="63"/>
        <v>2026</v>
      </c>
      <c r="AE588" s="14"/>
      <c r="AF588" s="6"/>
    </row>
    <row r="589" spans="1:32" ht="38.25">
      <c r="A589" s="5" t="str">
        <f t="shared" si="60"/>
        <v>08.00.00</v>
      </c>
      <c r="B589" s="6" t="s">
        <v>32</v>
      </c>
      <c r="C589" s="7" t="str">
        <f t="shared" si="58"/>
        <v/>
      </c>
      <c r="D589" s="8" t="str">
        <f t="shared" si="59"/>
        <v/>
      </c>
      <c r="E589" s="9" t="str">
        <f>IFERROR(VLOOKUP(F589,'[1]ФГОС ВПО-ФГОС ВО'!$A$2:$C$111,3,0),IF(B589="ФГОС ВО",VLOOKUP([1]Группы!#REF!,'[1]Науч.спец-ФГОС-кафедра'!$F$3:$G$52,2,0),VLOOKUP(J589,'[1]Науч.спец-ФГОС-кафедра'!$B$3:$G$52,6,0)))</f>
        <v>270800</v>
      </c>
      <c r="F589" s="10" t="s">
        <v>649</v>
      </c>
      <c r="G589" s="11" t="s">
        <v>423</v>
      </c>
      <c r="H589" s="37" t="s">
        <v>1041</v>
      </c>
      <c r="I589" s="12" t="s">
        <v>1041</v>
      </c>
      <c r="J589" s="13" t="str">
        <f>IF(B589="ФГТ",VLOOKUP(F589,'[1]Науч.спец-ФГОС-кафедра'!$A$1:$B$52,2,0),VLOOKUP(F589,'[1]ФГОС ВПО-ФГОС ВО'!$A$2:$B$129,2,0))</f>
        <v>Строительство</v>
      </c>
      <c r="K589" s="13" t="s">
        <v>651</v>
      </c>
      <c r="L589" s="2">
        <v>2024</v>
      </c>
      <c r="M589" s="14">
        <f t="shared" ca="1" si="61"/>
        <v>1</v>
      </c>
      <c r="N589" s="2" t="str">
        <f>VLOOKUP(P589,[1]Кафедры!$A$2:$E$587,5,0)</f>
        <v>ИСАиИ</v>
      </c>
      <c r="O589" s="2" t="s">
        <v>48</v>
      </c>
      <c r="P589" s="2">
        <v>42</v>
      </c>
      <c r="Q589" s="2" t="str">
        <f>VLOOKUP(P589,[1]Кафедры!$A$2:$D$587,3,0)</f>
        <v>ПиСЗ</v>
      </c>
      <c r="R589" s="2" t="str">
        <f>VLOOKUP(P589,[1]Кафедры!$A$2:$D$587,4,0)</f>
        <v>Наркевич М.Ю.</v>
      </c>
      <c r="S589" s="15" t="s">
        <v>38</v>
      </c>
      <c r="T589" s="2"/>
      <c r="U589" s="2"/>
      <c r="V589" s="17">
        <v>45536</v>
      </c>
      <c r="W589" s="2" t="s">
        <v>648</v>
      </c>
      <c r="X589" s="17">
        <f t="shared" si="62"/>
        <v>46265</v>
      </c>
      <c r="Y589" s="2" t="str">
        <f>IFERROR(IF(B589="ФГОС ВО",VLOOKUP(E589,'[1]Науч.спец-ФГОС-кафедра'!$G$3:$H$52,2,0),VLOOKUP(F589,'[1]Науч.спец-ФГОС-кафедра'!$A$3:$H$52,8,0)),"")</f>
        <v/>
      </c>
      <c r="Z589" s="18">
        <v>15</v>
      </c>
      <c r="AA589" s="15" t="str">
        <f>IF(B589="ФГОС 3++",VLOOKUP(F589,'[1]Справочник ФГОС ВО'!$C$2:$K$126,9,0),"")</f>
        <v xml:space="preserve"> </v>
      </c>
      <c r="AB589" s="15"/>
      <c r="AC589" s="6" t="str">
        <f>IF(AND(G589="асп",B589="ФГОС ВО"),VLOOKUP(K589,'[1]Науч.спец-ФГОС-кафедра'!$F$2:$S$52,14,0),"")</f>
        <v/>
      </c>
      <c r="AD589" s="14">
        <f t="shared" si="63"/>
        <v>2026</v>
      </c>
      <c r="AE589" s="14"/>
      <c r="AF589" s="6"/>
    </row>
    <row r="590" spans="1:32" ht="25.5">
      <c r="A590" s="5" t="str">
        <f t="shared" si="60"/>
        <v>08.00.00</v>
      </c>
      <c r="B590" s="6" t="s">
        <v>32</v>
      </c>
      <c r="C590" s="7" t="str">
        <f t="shared" si="58"/>
        <v/>
      </c>
      <c r="D590" s="8" t="str">
        <f t="shared" si="59"/>
        <v/>
      </c>
      <c r="E590" s="9" t="str">
        <f>IFERROR(VLOOKUP(F590,'[1]ФГОС ВПО-ФГОС ВО'!$A$2:$C$111,3,0),IF(B590="ФГОС ВО",VLOOKUP([1]Группы!K590,'[1]Науч.спец-ФГОС-кафедра'!$F$3:$G$52,2,0),VLOOKUP(J590,'[1]Науч.спец-ФГОС-кафедра'!$B$3:$G$52,6,0)))</f>
        <v>270800</v>
      </c>
      <c r="F590" s="10" t="s">
        <v>649</v>
      </c>
      <c r="G590" s="11" t="s">
        <v>423</v>
      </c>
      <c r="H590" s="37" t="s">
        <v>1042</v>
      </c>
      <c r="I590" s="12" t="s">
        <v>1042</v>
      </c>
      <c r="J590" s="13" t="str">
        <f>IF(B590="ФГТ",VLOOKUP(F590,'[1]Науч.спец-ФГОС-кафедра'!$A$1:$B$52,2,0),VLOOKUP(F590,'[1]ФГОС ВПО-ФГОС ВО'!$A$2:$B$129,2,0))</f>
        <v>Строительство</v>
      </c>
      <c r="K590" s="13" t="s">
        <v>1043</v>
      </c>
      <c r="L590" s="2">
        <v>2024</v>
      </c>
      <c r="M590" s="14">
        <f t="shared" ca="1" si="61"/>
        <v>1</v>
      </c>
      <c r="N590" s="2" t="str">
        <f>VLOOKUP(P590,[1]Кафедры!$A$2:$E$587,5,0)</f>
        <v>ИСАиИ</v>
      </c>
      <c r="O590" s="2" t="s">
        <v>48</v>
      </c>
      <c r="P590" s="2">
        <v>62</v>
      </c>
      <c r="Q590" s="2" t="str">
        <f>VLOOKUP(P590,[1]Кафедры!$A$2:$D$587,3,0)</f>
        <v>УиИС</v>
      </c>
      <c r="R590" s="2" t="str">
        <f>VLOOKUP(P590,[1]Кафедры!$A$2:$D$587,4,0)</f>
        <v>Суровцов М.М.</v>
      </c>
      <c r="S590" s="15" t="s">
        <v>38</v>
      </c>
      <c r="T590" s="2"/>
      <c r="U590" s="2"/>
      <c r="V590" s="17">
        <v>45536</v>
      </c>
      <c r="W590" s="2" t="s">
        <v>648</v>
      </c>
      <c r="X590" s="17">
        <f t="shared" si="62"/>
        <v>46265</v>
      </c>
      <c r="Y590" s="2" t="str">
        <f>IFERROR(IF(B590="ФГОС ВО",VLOOKUP(E590,'[1]Науч.спец-ФГОС-кафедра'!$G$3:$H$52,2,0),VLOOKUP(F590,'[1]Науч.спец-ФГОС-кафедра'!$A$3:$H$52,8,0)),"")</f>
        <v/>
      </c>
      <c r="Z590" s="18">
        <v>16</v>
      </c>
      <c r="AA590" s="12" t="str">
        <f>IF(B590="ФГОС 3++",VLOOKUP(F590,'[1]Справочник ФГОС ВО'!$C$2:$K$126,9,0),"")</f>
        <v xml:space="preserve"> </v>
      </c>
      <c r="AB590" s="20"/>
      <c r="AC590" s="6" t="str">
        <f>IF(AND(G590="асп",B590="ФГОС ВО"),VLOOKUP(K590,'[1]Науч.спец-ФГОС-кафедра'!$F$2:$S$52,14,0),"")</f>
        <v/>
      </c>
      <c r="AD590" s="14">
        <f t="shared" si="63"/>
        <v>2026</v>
      </c>
      <c r="AE590" s="14"/>
      <c r="AF590" s="6"/>
    </row>
    <row r="591" spans="1:32" ht="38.25">
      <c r="A591" s="5" t="str">
        <f t="shared" si="60"/>
        <v>09.00.00</v>
      </c>
      <c r="B591" s="6" t="s">
        <v>32</v>
      </c>
      <c r="C591" s="7" t="str">
        <f t="shared" si="58"/>
        <v/>
      </c>
      <c r="D591" s="8" t="str">
        <f t="shared" si="59"/>
        <v/>
      </c>
      <c r="E591" s="9" t="str">
        <f>IFERROR(VLOOKUP(F591,'[1]ФГОС ВПО-ФГОС ВО'!$A$2:$C$111,3,0),IF(B591="ФГОС ВО",VLOOKUP([1]Группы!#REF!,'[1]Науч.спец-ФГОС-кафедра'!$F$3:$G$52,2,0),VLOOKUP(J591,'[1]Науч.спец-ФГОС-кафедра'!$B$3:$G$52,6,0)))</f>
        <v>230100</v>
      </c>
      <c r="F591" s="10" t="s">
        <v>657</v>
      </c>
      <c r="G591" s="11" t="s">
        <v>423</v>
      </c>
      <c r="H591" s="37" t="s">
        <v>1044</v>
      </c>
      <c r="I591" s="12" t="s">
        <v>1044</v>
      </c>
      <c r="J591" s="13" t="str">
        <f>IF(B591="ФГТ",VLOOKUP(F591,'[1]Науч.спец-ФГОС-кафедра'!$A$1:$B$52,2,0),VLOOKUP(F591,'[1]ФГОС ВПО-ФГОС ВО'!$A$2:$B$129,2,0))</f>
        <v>Информатика и вычислительная техника</v>
      </c>
      <c r="K591" s="13" t="s">
        <v>659</v>
      </c>
      <c r="L591" s="2">
        <v>2024</v>
      </c>
      <c r="M591" s="14">
        <f t="shared" ca="1" si="61"/>
        <v>1</v>
      </c>
      <c r="N591" s="2" t="str">
        <f>VLOOKUP(P591,[1]Кафедры!$A$2:$E$587,5,0)</f>
        <v>ИЭиАС</v>
      </c>
      <c r="O591" s="2" t="s">
        <v>77</v>
      </c>
      <c r="P591" s="2">
        <v>11</v>
      </c>
      <c r="Q591" s="2" t="str">
        <f>VLOOKUP(P591,[1]Кафедры!$A$2:$D$587,3,0)</f>
        <v>ВТиП</v>
      </c>
      <c r="R591" s="2" t="str">
        <f>VLOOKUP(P591,[1]Кафедры!$A$2:$D$587,4,0)</f>
        <v>Логунова О.С.</v>
      </c>
      <c r="S591" s="15" t="s">
        <v>38</v>
      </c>
      <c r="T591" s="2"/>
      <c r="U591" s="2"/>
      <c r="V591" s="17">
        <v>45536</v>
      </c>
      <c r="W591" s="2" t="s">
        <v>648</v>
      </c>
      <c r="X591" s="17">
        <f t="shared" si="62"/>
        <v>46265</v>
      </c>
      <c r="Y591" s="2" t="str">
        <f>IFERROR(IF(B591="ФГОС ВО",VLOOKUP(E591,'[1]Науч.спец-ФГОС-кафедра'!$G$3:$H$52,2,0),VLOOKUP(F591,'[1]Науч.спец-ФГОС-кафедра'!$A$3:$H$52,8,0)),"")</f>
        <v/>
      </c>
      <c r="Z591" s="22">
        <v>16</v>
      </c>
      <c r="AA591" s="15" t="str">
        <f>IF(B591="ФГОС 3++",VLOOKUP(F591,'[1]Справочник ФГОС ВО'!$C$2:$K$126,9,0),"")</f>
        <v xml:space="preserve"> </v>
      </c>
      <c r="AB591" s="15" t="s">
        <v>74</v>
      </c>
      <c r="AC591" s="6" t="str">
        <f>IF(AND(G591="асп",B591="ФГОС ВО"),VLOOKUP(K591,'[1]Науч.спец-ФГОС-кафедра'!$F$2:$S$52,14,0),"")</f>
        <v/>
      </c>
      <c r="AD591" s="14">
        <f t="shared" si="63"/>
        <v>2026</v>
      </c>
      <c r="AE591" s="14"/>
      <c r="AF591" s="14" t="s">
        <v>78</v>
      </c>
    </row>
    <row r="592" spans="1:32" ht="26.45" customHeight="1">
      <c r="A592" s="5" t="str">
        <f t="shared" si="60"/>
        <v>09.00.00</v>
      </c>
      <c r="B592" s="6" t="s">
        <v>32</v>
      </c>
      <c r="C592" s="7" t="str">
        <f t="shared" si="58"/>
        <v/>
      </c>
      <c r="D592" s="8" t="str">
        <f t="shared" si="59"/>
        <v/>
      </c>
      <c r="E592" s="9" t="str">
        <f>IFERROR(VLOOKUP(F592,'[1]ФГОС ВПО-ФГОС ВО'!$A$2:$C$111,3,0),IF(B592="ФГОС ВО",VLOOKUP([1]Группы!#REF!,'[1]Науч.спец-ФГОС-кафедра'!$F$3:$G$52,2,0),VLOOKUP(J592,'[1]Науч.спец-ФГОС-кафедра'!$B$3:$G$52,6,0)))</f>
        <v>230700</v>
      </c>
      <c r="F592" s="10" t="s">
        <v>660</v>
      </c>
      <c r="G592" s="11" t="s">
        <v>423</v>
      </c>
      <c r="H592" s="37" t="s">
        <v>1045</v>
      </c>
      <c r="I592" s="12" t="s">
        <v>661</v>
      </c>
      <c r="J592" s="13" t="str">
        <f>IF(B592="ФГТ",VLOOKUP(F592,'[1]Науч.спец-ФГОС-кафедра'!$A$1:$B$52,2,0),VLOOKUP(F592,'[1]ФГОС ВПО-ФГОС ВО'!$A$2:$B$129,2,0))</f>
        <v>Прикладная информатика</v>
      </c>
      <c r="K592" s="13" t="s">
        <v>662</v>
      </c>
      <c r="L592" s="2">
        <v>2024</v>
      </c>
      <c r="M592" s="14">
        <f t="shared" ca="1" si="61"/>
        <v>1</v>
      </c>
      <c r="N592" s="2" t="str">
        <f>VLOOKUP(P592,[1]Кафедры!$A$2:$E$587,5,0)</f>
        <v>ИЭиАС</v>
      </c>
      <c r="O592" s="2" t="s">
        <v>77</v>
      </c>
      <c r="P592" s="2">
        <v>6</v>
      </c>
      <c r="Q592" s="2" t="str">
        <f>VLOOKUP(P592,[1]Кафедры!$A$2:$D$499,3,0)</f>
        <v>БИиИТ</v>
      </c>
      <c r="R592" s="2" t="str">
        <f>VLOOKUP(P592,[1]Кафедры!$A$2:$D$587,4,0)</f>
        <v>Чусавитина Г.Н.</v>
      </c>
      <c r="S592" s="15" t="s">
        <v>38</v>
      </c>
      <c r="T592" s="2"/>
      <c r="U592" s="2"/>
      <c r="V592" s="17">
        <v>45536</v>
      </c>
      <c r="W592" s="2" t="s">
        <v>648</v>
      </c>
      <c r="X592" s="17">
        <f t="shared" si="62"/>
        <v>46265</v>
      </c>
      <c r="Y592" s="2" t="str">
        <f>IFERROR(IF(B592="ФГОС ВО",VLOOKUP(E592,'[1]Науч.спец-ФГОС-кафедра'!$G$3:$H$52,2,0),VLOOKUP(F592,'[1]Науч.спец-ФГОС-кафедра'!$A$3:$H$52,8,0)),"")</f>
        <v/>
      </c>
      <c r="Z592" s="22">
        <v>17</v>
      </c>
      <c r="AA592" s="15" t="str">
        <f>IF(B592="ФГОС 3++",VLOOKUP(F592,'[1]Справочник ФГОС ВО'!$C$2:$K$126,9,0),"")</f>
        <v xml:space="preserve"> </v>
      </c>
      <c r="AB592" s="15" t="s">
        <v>74</v>
      </c>
      <c r="AC592" s="6" t="str">
        <f>IF(AND(G592="асп",B592="ФГОС ВО"),VLOOKUP(K592,'[1]Науч.спец-ФГОС-кафедра'!$F$2:$S$52,14,0),"")</f>
        <v/>
      </c>
      <c r="AD592" s="14">
        <f t="shared" si="63"/>
        <v>2026</v>
      </c>
      <c r="AE592" s="14"/>
      <c r="AF592" s="14" t="s">
        <v>78</v>
      </c>
    </row>
    <row r="593" spans="1:32" ht="26.45" customHeight="1">
      <c r="A593" s="5" t="str">
        <f t="shared" si="60"/>
        <v>11.00.00</v>
      </c>
      <c r="B593" s="6" t="s">
        <v>32</v>
      </c>
      <c r="C593" s="7" t="str">
        <f t="shared" si="58"/>
        <v/>
      </c>
      <c r="D593" s="8" t="str">
        <f t="shared" si="59"/>
        <v/>
      </c>
      <c r="E593" s="9" t="str">
        <f>IFERROR(VLOOKUP(F593,'[1]ФГОС ВПО-ФГОС ВО'!$A$2:$C$111,3,0),IF(B593="ФГОС ВО",VLOOKUP([1]Группы!#REF!,'[1]Науч.спец-ФГОС-кафедра'!$F$3:$G$52,2,0),VLOOKUP(J593,'[1]Науч.спец-ФГОС-кафедра'!$B$3:$G$52,6,0)))</f>
        <v>210100</v>
      </c>
      <c r="F593" s="10" t="s">
        <v>663</v>
      </c>
      <c r="G593" s="11" t="s">
        <v>423</v>
      </c>
      <c r="H593" s="37" t="s">
        <v>1046</v>
      </c>
      <c r="I593" s="12" t="s">
        <v>1046</v>
      </c>
      <c r="J593" s="13" t="str">
        <f>IF(B593="ФГТ",VLOOKUP(F593,'[1]Науч.спец-ФГОС-кафедра'!$A$1:$B$52,2,0),VLOOKUP(F593,'[1]ФГОС ВПО-ФГОС ВО'!$A$2:$B$129,2,0))</f>
        <v>Электроника и наноэлектроника</v>
      </c>
      <c r="K593" s="13" t="s">
        <v>665</v>
      </c>
      <c r="L593" s="2">
        <v>2024</v>
      </c>
      <c r="M593" s="14">
        <f t="shared" ca="1" si="61"/>
        <v>1</v>
      </c>
      <c r="N593" s="2" t="str">
        <f>VLOOKUP(P593,[1]Кафедры!$A$2:$E$587,5,0)</f>
        <v>ИЭиАС</v>
      </c>
      <c r="O593" s="2" t="s">
        <v>77</v>
      </c>
      <c r="P593" s="2">
        <v>70</v>
      </c>
      <c r="Q593" s="2" t="str">
        <f>VLOOKUP(P593,[1]Кафедры!$A$2:$D$499,3,0)</f>
        <v>ЭиМЭ</v>
      </c>
      <c r="R593" s="2" t="str">
        <f>VLOOKUP(P593,[1]Кафедры!$A$2:$D$587,4,0)</f>
        <v>Усатый Д.Ю.</v>
      </c>
      <c r="S593" s="15" t="s">
        <v>38</v>
      </c>
      <c r="T593" s="2"/>
      <c r="U593" s="2"/>
      <c r="V593" s="17">
        <v>45536</v>
      </c>
      <c r="W593" s="2" t="s">
        <v>648</v>
      </c>
      <c r="X593" s="17">
        <f t="shared" si="62"/>
        <v>46265</v>
      </c>
      <c r="Y593" s="2" t="str">
        <f>IFERROR(IF(B593="ФГОС ВО",VLOOKUP(E593,'[1]Науч.спец-ФГОС-кафедра'!$G$3:$H$52,2,0),VLOOKUP(F593,'[1]Науч.спец-ФГОС-кафедра'!$A$3:$H$52,8,0)),"")</f>
        <v/>
      </c>
      <c r="Z593" s="22">
        <v>15</v>
      </c>
      <c r="AA593" s="15" t="str">
        <f>IF(B593="ФГОС 3++",VLOOKUP(F593,'[1]Справочник ФГОС ВО'!$C$2:$K$126,9,0),"")</f>
        <v xml:space="preserve"> </v>
      </c>
      <c r="AB593" s="15"/>
      <c r="AC593" s="6" t="str">
        <f>IF(AND(G593="асп",B593="ФГОС ВО"),VLOOKUP(K593,'[1]Науч.спец-ФГОС-кафедра'!$F$2:$S$52,14,0),"")</f>
        <v/>
      </c>
      <c r="AD593" s="14">
        <f t="shared" si="63"/>
        <v>2026</v>
      </c>
      <c r="AE593" s="14"/>
      <c r="AF593" s="14" t="s">
        <v>78</v>
      </c>
    </row>
    <row r="594" spans="1:32" ht="38.25">
      <c r="A594" s="5" t="str">
        <f t="shared" si="60"/>
        <v>13.00.00</v>
      </c>
      <c r="B594" s="6" t="s">
        <v>32</v>
      </c>
      <c r="C594" s="7" t="str">
        <f t="shared" si="58"/>
        <v/>
      </c>
      <c r="D594" s="8" t="str">
        <f t="shared" si="59"/>
        <v/>
      </c>
      <c r="E594" s="9" t="str">
        <f>IFERROR(VLOOKUP(F594,'[1]ФГОС ВПО-ФГОС ВО'!$A$2:$C$111,3,0),IF(B594="ФГОС ВО",VLOOKUP([1]Группы!#REF!,'[1]Науч.спец-ФГОС-кафедра'!$F$3:$G$52,2,0),VLOOKUP(J594,'[1]Науч.спец-ФГОС-кафедра'!$B$3:$G$52,6,0)))</f>
        <v>140100</v>
      </c>
      <c r="F594" s="6" t="s">
        <v>666</v>
      </c>
      <c r="G594" s="6" t="s">
        <v>423</v>
      </c>
      <c r="H594" s="37" t="s">
        <v>1047</v>
      </c>
      <c r="I594" s="11" t="s">
        <v>1047</v>
      </c>
      <c r="J594" s="13" t="str">
        <f>IF(B594="ФГТ",VLOOKUP(F594,'[1]Науч.спец-ФГОС-кафедра'!$A$1:$B$52,2,0),VLOOKUP(F594,'[1]ФГОС ВПО-ФГОС ВО'!$A$2:$B$129,2,0))</f>
        <v>Теплоэнергетика и теплотехника</v>
      </c>
      <c r="K594" s="54" t="s">
        <v>668</v>
      </c>
      <c r="L594" s="14">
        <v>2024</v>
      </c>
      <c r="M594" s="14">
        <f t="shared" ca="1" si="61"/>
        <v>1</v>
      </c>
      <c r="N594" s="2" t="str">
        <f>VLOOKUP(P594,[1]Кафедры!$A$2:$E$587,5,0)</f>
        <v>ИЭиАС</v>
      </c>
      <c r="O594" s="2" t="s">
        <v>77</v>
      </c>
      <c r="P594" s="14">
        <v>59</v>
      </c>
      <c r="Q594" s="2" t="str">
        <f>VLOOKUP(P594,[1]Кафедры!$A$2:$D$587,3,0)</f>
        <v>ТиЭС</v>
      </c>
      <c r="R594" s="2" t="str">
        <f>VLOOKUP(P594,[1]Кафедры!$A$2:$D$587,4,0)</f>
        <v>Нешпоренко Е.Г.</v>
      </c>
      <c r="S594" s="6" t="s">
        <v>38</v>
      </c>
      <c r="T594" s="6"/>
      <c r="U594" s="2"/>
      <c r="V594" s="17">
        <v>45536</v>
      </c>
      <c r="W594" s="2" t="s">
        <v>648</v>
      </c>
      <c r="X594" s="17">
        <f t="shared" si="62"/>
        <v>46265</v>
      </c>
      <c r="Y594" s="2" t="str">
        <f>IFERROR(IF(B594="ФГОС ВО",VLOOKUP(E594,'[1]Науч.спец-ФГОС-кафедра'!$G$3:$H$52,2,0),VLOOKUP(F594,'[1]Науч.спец-ФГОС-кафедра'!$A$3:$H$52,8,0)),"")</f>
        <v/>
      </c>
      <c r="Z594" s="18">
        <v>14</v>
      </c>
      <c r="AA594" s="15" t="str">
        <f>IF(B594="ФГОС 3++",VLOOKUP(F594,'[1]Справочник ФГОС ВО'!$C$2:$K$126,9,0),"")</f>
        <v xml:space="preserve"> </v>
      </c>
      <c r="AB594" s="15"/>
      <c r="AC594" s="6" t="str">
        <f>IF(AND(G594="асп",B594="ФГОС ВО"),VLOOKUP(K594,'[1]Науч.спец-ФГОС-кафедра'!$F$2:$S$52,14,0),"")</f>
        <v/>
      </c>
      <c r="AD594" s="14">
        <f t="shared" si="63"/>
        <v>2026</v>
      </c>
      <c r="AE594" s="14"/>
      <c r="AF594" s="6"/>
    </row>
    <row r="595" spans="1:32" ht="25.5">
      <c r="A595" s="5" t="str">
        <f t="shared" si="60"/>
        <v>13.00.00</v>
      </c>
      <c r="B595" s="6" t="s">
        <v>32</v>
      </c>
      <c r="C595" s="7" t="str">
        <f t="shared" si="58"/>
        <v/>
      </c>
      <c r="D595" s="8" t="str">
        <f t="shared" si="59"/>
        <v/>
      </c>
      <c r="E595" s="9" t="str">
        <f>IFERROR(VLOOKUP(F595,'[1]ФГОС ВПО-ФГОС ВО'!$A$2:$C$111,3,0),IF(B595="ФГОС ВО",VLOOKUP([1]Группы!#REF!,'[1]Науч.спец-ФГОС-кафедра'!$F$3:$G$52,2,0),VLOOKUP(J595,'[1]Науч.спец-ФГОС-кафедра'!$B$3:$G$52,6,0)))</f>
        <v>140400</v>
      </c>
      <c r="F595" s="6" t="s">
        <v>610</v>
      </c>
      <c r="G595" s="6" t="s">
        <v>423</v>
      </c>
      <c r="H595" s="37" t="s">
        <v>1048</v>
      </c>
      <c r="I595" s="11" t="s">
        <v>1048</v>
      </c>
      <c r="J595" s="13" t="str">
        <f>IF(B595="ФГТ",VLOOKUP(F595,'[1]Науч.спец-ФГОС-кафедра'!$A$1:$B$52,2,0),VLOOKUP(F595,'[1]ФГОС ВПО-ФГОС ВО'!$A$2:$B$129,2,0))</f>
        <v>Электроэнергетика и электротехника</v>
      </c>
      <c r="K595" s="54" t="s">
        <v>670</v>
      </c>
      <c r="L595" s="14">
        <v>2024</v>
      </c>
      <c r="M595" s="14">
        <f t="shared" ca="1" si="61"/>
        <v>1</v>
      </c>
      <c r="N595" s="2" t="str">
        <f>VLOOKUP(P595,[1]Кафедры!$A$2:$E$587,5,0)</f>
        <v>ИЭиАС</v>
      </c>
      <c r="O595" s="2" t="s">
        <v>77</v>
      </c>
      <c r="P595" s="14">
        <v>71</v>
      </c>
      <c r="Q595" s="2" t="str">
        <f>VLOOKUP(P595,[1]Кафедры!$A$2:$D$587,3,0)</f>
        <v>ЭПП</v>
      </c>
      <c r="R595" s="2" t="str">
        <f>VLOOKUP(P595,[1]Кафедры!$A$2:$D$587,4,0)</f>
        <v>Варганова А.В.</v>
      </c>
      <c r="S595" s="6" t="s">
        <v>38</v>
      </c>
      <c r="T595" s="6" t="s">
        <v>671</v>
      </c>
      <c r="U595" s="2"/>
      <c r="V595" s="17">
        <v>45536</v>
      </c>
      <c r="W595" s="2" t="s">
        <v>648</v>
      </c>
      <c r="X595" s="17">
        <f t="shared" si="62"/>
        <v>46265</v>
      </c>
      <c r="Y595" s="2" t="str">
        <f>IFERROR(IF(B595="ФГОС ВО",VLOOKUP(E595,'[1]Науч.спец-ФГОС-кафедра'!$G$3:$H$52,2,0),VLOOKUP(F595,'[1]Науч.спец-ФГОС-кафедра'!$A$3:$H$52,8,0)),"")</f>
        <v/>
      </c>
      <c r="Z595" s="18">
        <v>13</v>
      </c>
      <c r="AA595" s="15" t="str">
        <f>IF(B595="ФГОС 3++",VLOOKUP(F595,'[1]Справочник ФГОС ВО'!$C$2:$K$126,9,0),"")</f>
        <v xml:space="preserve"> </v>
      </c>
      <c r="AB595" s="15"/>
      <c r="AC595" s="6" t="str">
        <f>IF(AND(G595="асп",B595="ФГОС ВО"),VLOOKUP(K595,'[1]Науч.спец-ФГОС-кафедра'!$F$2:$S$52,14,0),"")</f>
        <v/>
      </c>
      <c r="AD595" s="14">
        <f t="shared" si="63"/>
        <v>2026</v>
      </c>
      <c r="AE595" s="14"/>
      <c r="AF595" s="6"/>
    </row>
    <row r="596" spans="1:32" customFormat="1" ht="25.5">
      <c r="A596" s="5" t="str">
        <f t="shared" si="60"/>
        <v>13.00.00</v>
      </c>
      <c r="B596" s="6" t="s">
        <v>32</v>
      </c>
      <c r="C596" s="7" t="str">
        <f t="shared" si="58"/>
        <v/>
      </c>
      <c r="D596" s="8" t="str">
        <f t="shared" si="59"/>
        <v/>
      </c>
      <c r="E596" s="9" t="str">
        <f>IFERROR(VLOOKUP(F596,'[1]ФГОС ВПО-ФГОС ВО'!$A$2:$C$111,3,0),IF(B596="ФГОС ВО",VLOOKUP([1]Группы!K596,'[1]Науч.спец-ФГОС-кафедра'!$F$3:$G$52,2,0),VLOOKUP(J596,'[1]Науч.спец-ФГОС-кафедра'!$B$3:$G$52,6,0)))</f>
        <v>140400</v>
      </c>
      <c r="F596" s="6" t="s">
        <v>610</v>
      </c>
      <c r="G596" s="6" t="s">
        <v>423</v>
      </c>
      <c r="H596" s="37" t="s">
        <v>1049</v>
      </c>
      <c r="I596" s="11" t="s">
        <v>1049</v>
      </c>
      <c r="J596" s="13" t="str">
        <f>IF(B596="ФГТ",VLOOKUP(F596,'[1]Науч.спец-ФГОС-кафедра'!$A$1:$B$52,2,0),VLOOKUP(F596,'[1]ФГОС ВПО-ФГОС ВО'!$A$2:$B$129,2,0))</f>
        <v>Электроэнергетика и электротехника</v>
      </c>
      <c r="K596" s="54" t="s">
        <v>612</v>
      </c>
      <c r="L596" s="14">
        <v>2024</v>
      </c>
      <c r="M596" s="14">
        <f t="shared" ca="1" si="61"/>
        <v>1</v>
      </c>
      <c r="N596" s="2" t="str">
        <f>VLOOKUP(P596,[1]Кафедры!$A$2:$E$587,5,0)</f>
        <v>ИЭиАС</v>
      </c>
      <c r="O596" s="2" t="s">
        <v>77</v>
      </c>
      <c r="P596" s="14">
        <v>71</v>
      </c>
      <c r="Q596" s="2" t="str">
        <f>VLOOKUP(P596,[1]Кафедры!$A$2:$D$587,3,0)</f>
        <v>ЭПП</v>
      </c>
      <c r="R596" s="2" t="str">
        <f>VLOOKUP(P596,[1]Кафедры!$A$2:$D$587,4,0)</f>
        <v>Варганова А.В.</v>
      </c>
      <c r="S596" s="6" t="s">
        <v>38</v>
      </c>
      <c r="T596" s="6"/>
      <c r="U596" s="2"/>
      <c r="V596" s="17">
        <v>45536</v>
      </c>
      <c r="W596" s="2" t="s">
        <v>648</v>
      </c>
      <c r="X596" s="17">
        <f t="shared" si="62"/>
        <v>46265</v>
      </c>
      <c r="Y596" s="2" t="str">
        <f>IFERROR(IF(B596="ФГОС ВО",VLOOKUP(E596,'[1]Науч.спец-ФГОС-кафедра'!$G$3:$H$52,2,0),VLOOKUP(F596,'[1]Науч.спец-ФГОС-кафедра'!$A$3:$H$52,8,0)),"")</f>
        <v/>
      </c>
      <c r="Z596" s="18">
        <v>15</v>
      </c>
      <c r="AA596" s="12" t="str">
        <f>IF(B596="ФГОС 3++",VLOOKUP(F596,'[1]Справочник ФГОС ВО'!$C$2:$K$126,9,0),"")</f>
        <v xml:space="preserve"> </v>
      </c>
      <c r="AC596" s="6" t="str">
        <f>IF(AND(G596="асп",B596="ФГОС ВО"),VLOOKUP(K596,'[1]Науч.спец-ФГОС-кафедра'!$F$2:$S$52,14,0),"")</f>
        <v/>
      </c>
      <c r="AD596" s="14">
        <f t="shared" si="63"/>
        <v>2026</v>
      </c>
      <c r="AE596" s="63"/>
      <c r="AF596" s="64"/>
    </row>
    <row r="597" spans="1:32" customFormat="1" ht="25.5">
      <c r="A597" s="5" t="str">
        <f t="shared" si="60"/>
        <v>13.00.00</v>
      </c>
      <c r="B597" s="6" t="s">
        <v>32</v>
      </c>
      <c r="C597" s="7" t="str">
        <f t="shared" si="58"/>
        <v/>
      </c>
      <c r="D597" s="8" t="str">
        <f t="shared" si="59"/>
        <v/>
      </c>
      <c r="E597" s="9" t="str">
        <f>IFERROR(VLOOKUP(F597,'[1]ФГОС ВПО-ФГОС ВО'!$A$2:$C$111,3,0),IF(B597="ФГОС ВО",VLOOKUP([1]Группы!#REF!,'[1]Науч.спец-ФГОС-кафедра'!$F$3:$G$52,2,0),VLOOKUP(J597,'[1]Науч.спец-ФГОС-кафедра'!$B$3:$G$52,6,0)))</f>
        <v>140400</v>
      </c>
      <c r="F597" s="6" t="s">
        <v>610</v>
      </c>
      <c r="G597" s="6" t="s">
        <v>423</v>
      </c>
      <c r="H597" s="37" t="s">
        <v>1050</v>
      </c>
      <c r="I597" s="11" t="s">
        <v>1050</v>
      </c>
      <c r="J597" s="13" t="str">
        <f>IF(B597="ФГТ",VLOOKUP(F597,'[1]Науч.спец-ФГОС-кафедра'!$A$1:$B$52,2,0),VLOOKUP(F597,'[1]ФГОС ВПО-ФГОС ВО'!$A$2:$B$129,2,0))</f>
        <v>Электроэнергетика и электротехника</v>
      </c>
      <c r="K597" s="54" t="s">
        <v>612</v>
      </c>
      <c r="L597" s="14">
        <v>2024</v>
      </c>
      <c r="M597" s="14">
        <f t="shared" ca="1" si="61"/>
        <v>1</v>
      </c>
      <c r="N597" s="2" t="str">
        <f>VLOOKUP(P597,[1]Кафедры!$A$2:$E$587,5,0)</f>
        <v>ИЭиАС</v>
      </c>
      <c r="O597" s="2" t="s">
        <v>55</v>
      </c>
      <c r="P597" s="14">
        <v>71</v>
      </c>
      <c r="Q597" s="2" t="str">
        <f>VLOOKUP(P597,[1]Кафедры!$A$2:$D$587,3,0)</f>
        <v>ЭПП</v>
      </c>
      <c r="R597" s="2" t="str">
        <f>VLOOKUP(P597,[1]Кафедры!$A$2:$D$587,4,0)</f>
        <v>Варганова А.В.</v>
      </c>
      <c r="S597" s="6" t="s">
        <v>278</v>
      </c>
      <c r="T597" s="6"/>
      <c r="U597" s="2"/>
      <c r="V597" s="39">
        <v>45566</v>
      </c>
      <c r="W597" s="2" t="s">
        <v>426</v>
      </c>
      <c r="X597" s="17">
        <f t="shared" si="62"/>
        <v>46418</v>
      </c>
      <c r="Y597" s="2" t="str">
        <f>IFERROR(IF(B597="ФГОС ВО",VLOOKUP(E597,'[1]Науч.спец-ФГОС-кафедра'!$G$3:$H$52,2,0),VLOOKUP(F597,'[1]Науч.спец-ФГОС-кафедра'!$A$3:$H$52,8,0)),"")</f>
        <v/>
      </c>
      <c r="Z597" s="18">
        <v>8</v>
      </c>
      <c r="AA597" s="15" t="str">
        <f>IF(B597="ФГОС 3++",VLOOKUP(F597,'[1]Справочник ФГОС ВО'!$C$2:$K$126,9,0),"")</f>
        <v xml:space="preserve"> </v>
      </c>
      <c r="AB597" s="15"/>
      <c r="AC597" s="6" t="str">
        <f>IF(AND(G597="асп",B597="ФГОС ВО"),VLOOKUP(K597,'[1]Науч.спец-ФГОС-кафедра'!$F$2:$S$52,14,0),"")</f>
        <v/>
      </c>
      <c r="AD597" s="14">
        <f t="shared" si="63"/>
        <v>2027</v>
      </c>
      <c r="AE597" s="63"/>
      <c r="AF597" s="64"/>
    </row>
    <row r="598" spans="1:32" ht="38.25">
      <c r="A598" s="5" t="str">
        <f t="shared" si="60"/>
        <v>13.00.00</v>
      </c>
      <c r="B598" s="6" t="s">
        <v>32</v>
      </c>
      <c r="C598" s="7" t="str">
        <f t="shared" si="58"/>
        <v/>
      </c>
      <c r="D598" s="8" t="str">
        <f t="shared" si="59"/>
        <v/>
      </c>
      <c r="E598" s="9" t="str">
        <f>IFERROR(VLOOKUP(F598,'[1]ФГОС ВПО-ФГОС ВО'!$A$2:$C$111,3,0),IF(B598="ФГОС ВО",VLOOKUP([1]Группы!#REF!,'[1]Науч.спец-ФГОС-кафедра'!$F$3:$G$52,2,0),VLOOKUP(J598,'[1]Науч.спец-ФГОС-кафедра'!$B$3:$G$52,6,0)))</f>
        <v>140400</v>
      </c>
      <c r="F598" s="6" t="s">
        <v>610</v>
      </c>
      <c r="G598" s="6" t="s">
        <v>423</v>
      </c>
      <c r="H598" s="37" t="s">
        <v>1051</v>
      </c>
      <c r="I598" s="11" t="s">
        <v>1051</v>
      </c>
      <c r="J598" s="13" t="str">
        <f>IF(B598="ФГТ",VLOOKUP(F598,'[1]Науч.спец-ФГОС-кафедра'!$A$1:$B$52,2,0),VLOOKUP(F598,'[1]ФГОС ВПО-ФГОС ВО'!$A$2:$B$129,2,0))</f>
        <v>Электроэнергетика и электротехника</v>
      </c>
      <c r="K598" s="54" t="s">
        <v>674</v>
      </c>
      <c r="L598" s="14">
        <v>2024</v>
      </c>
      <c r="M598" s="14">
        <f t="shared" ca="1" si="61"/>
        <v>1</v>
      </c>
      <c r="N598" s="2" t="str">
        <f>VLOOKUP(P598,[1]Кафедры!$A$2:$E$587,5,0)</f>
        <v>ИЭиАС</v>
      </c>
      <c r="O598" s="2" t="s">
        <v>77</v>
      </c>
      <c r="P598" s="14">
        <v>1</v>
      </c>
      <c r="Q598" s="2" t="str">
        <f>VLOOKUP(P598,[1]Кафедры!$A$2:$D$587,3,0)</f>
        <v>АЭПиМ</v>
      </c>
      <c r="R598" s="2" t="str">
        <f>VLOOKUP(P598,[1]Кафедры!$A$2:$D$587,4,0)</f>
        <v>Николаев А.А.</v>
      </c>
      <c r="S598" s="6" t="s">
        <v>38</v>
      </c>
      <c r="T598" s="6"/>
      <c r="U598" s="2"/>
      <c r="V598" s="17">
        <v>45536</v>
      </c>
      <c r="W598" s="2" t="s">
        <v>648</v>
      </c>
      <c r="X598" s="17">
        <f t="shared" si="62"/>
        <v>46265</v>
      </c>
      <c r="Y598" s="2" t="str">
        <f>IFERROR(IF(B598="ФГОС ВО",VLOOKUP(E598,'[1]Науч.спец-ФГОС-кафедра'!$G$3:$H$52,2,0),VLOOKUP(F598,'[1]Науч.спец-ФГОС-кафедра'!$A$3:$H$52,8,0)),"")</f>
        <v/>
      </c>
      <c r="Z598" s="18">
        <v>14</v>
      </c>
      <c r="AA598" s="15" t="str">
        <f>IF(B598="ФГОС 3++",VLOOKUP(F598,'[1]Справочник ФГОС ВО'!$C$2:$K$126,9,0),"")</f>
        <v xml:space="preserve"> </v>
      </c>
      <c r="AB598" s="15"/>
      <c r="AC598" s="6" t="str">
        <f>IF(AND(G598="асп",B598="ФГОС ВО"),VLOOKUP(K598,'[1]Науч.спец-ФГОС-кафедра'!$F$2:$S$52,14,0),"")</f>
        <v/>
      </c>
      <c r="AD598" s="14">
        <f t="shared" si="63"/>
        <v>2026</v>
      </c>
      <c r="AE598" s="14"/>
      <c r="AF598" s="6"/>
    </row>
    <row r="599" spans="1:32" ht="25.5">
      <c r="A599" s="5" t="str">
        <f t="shared" si="60"/>
        <v>15.00.00</v>
      </c>
      <c r="B599" s="6" t="s">
        <v>32</v>
      </c>
      <c r="C599" s="7" t="str">
        <f t="shared" si="58"/>
        <v/>
      </c>
      <c r="D599" s="8" t="str">
        <f t="shared" si="59"/>
        <v/>
      </c>
      <c r="E599" s="9" t="str">
        <f>IFERROR(VLOOKUP(F599,'[1]ФГОС ВПО-ФГОС ВО'!$A$2:$C$111,3,0),IF(B599="ФГОС ВО",VLOOKUP([1]Группы!K599,'[1]Науч.спец-ФГОС-кафедра'!$F$3:$G$52,2,0),VLOOKUP(J599,'[1]Науч.спец-ФГОС-кафедра'!$B$3:$G$52,6,0)))</f>
        <v>150700</v>
      </c>
      <c r="F599" s="6" t="s">
        <v>422</v>
      </c>
      <c r="G599" s="6" t="s">
        <v>423</v>
      </c>
      <c r="H599" s="37" t="s">
        <v>1052</v>
      </c>
      <c r="I599" s="11" t="s">
        <v>1052</v>
      </c>
      <c r="J599" s="13" t="str">
        <f>IF(B599="ФГТ",VLOOKUP(F599,'[1]Науч.спец-ФГОС-кафедра'!$A$1:$B$52,2,0),VLOOKUP(F599,'[1]ФГОС ВПО-ФГОС ВО'!$A$2:$B$129,2,0))</f>
        <v>Машиностроение</v>
      </c>
      <c r="K599" s="54" t="s">
        <v>425</v>
      </c>
      <c r="L599" s="38">
        <v>2024</v>
      </c>
      <c r="M599" s="14">
        <f t="shared" ca="1" si="61"/>
        <v>1</v>
      </c>
      <c r="N599" s="2" t="str">
        <f>VLOOKUP(P599,[1]Кафедры!$A$2:$E$587,5,0)</f>
        <v>ИММиМ</v>
      </c>
      <c r="O599" s="2" t="s">
        <v>137</v>
      </c>
      <c r="P599" s="14">
        <v>27</v>
      </c>
      <c r="Q599" s="2" t="str">
        <f>VLOOKUP(P599,[1]Кафедры!$A$2:$D$587,3,0)</f>
        <v>МиТОДиМ</v>
      </c>
      <c r="R599" s="2" t="str">
        <f>VLOOKUP(P599,[1]Кафедры!$A$2:$D$587,4,0)</f>
        <v>Платов С.И.</v>
      </c>
      <c r="S599" s="6" t="s">
        <v>38</v>
      </c>
      <c r="T599" s="6"/>
      <c r="U599" s="2"/>
      <c r="V599" s="39">
        <v>45536</v>
      </c>
      <c r="W599" s="2" t="s">
        <v>648</v>
      </c>
      <c r="X599" s="17">
        <f t="shared" si="62"/>
        <v>46265</v>
      </c>
      <c r="Y599" s="2" t="str">
        <f>IFERROR(IF(B599="ФГОС ВО",VLOOKUP(E599,'[1]Науч.спец-ФГОС-кафедра'!$G$3:$H$52,2,0),VLOOKUP(F599,'[1]Науч.спец-ФГОС-кафедра'!$A$3:$H$52,8,0)),"")</f>
        <v/>
      </c>
      <c r="Z599" s="18">
        <v>16</v>
      </c>
      <c r="AA599" s="15" t="str">
        <f>IF(B599="ФГОС 3++",VLOOKUP(F599,'[1]Справочник ФГОС ВО'!$C$2:$K$126,9,0),"")</f>
        <v xml:space="preserve"> </v>
      </c>
      <c r="AB599" s="20"/>
      <c r="AC599" s="6" t="str">
        <f>IF(AND(G599="асп",B599="ФГОС ВО"),VLOOKUP(K599,'[1]Науч.спец-ФГОС-кафедра'!$F$2:$S$52,14,0),"")</f>
        <v/>
      </c>
      <c r="AD599" s="14">
        <f t="shared" si="63"/>
        <v>2026</v>
      </c>
      <c r="AE599" s="14"/>
      <c r="AF599" s="6"/>
    </row>
    <row r="600" spans="1:32" ht="25.5">
      <c r="A600" s="5" t="str">
        <f t="shared" si="60"/>
        <v>15.00.00</v>
      </c>
      <c r="B600" s="6" t="s">
        <v>32</v>
      </c>
      <c r="C600" s="7" t="str">
        <f t="shared" si="58"/>
        <v/>
      </c>
      <c r="D600" s="8" t="str">
        <f t="shared" si="59"/>
        <v/>
      </c>
      <c r="E600" s="9" t="str">
        <f>IFERROR(VLOOKUP(F600,'[1]ФГОС ВПО-ФГОС ВО'!$A$2:$C$111,3,0),IF(B600="ФГОС ВО",VLOOKUP([1]Группы!K600,'[1]Науч.спец-ФГОС-кафедра'!$F$3:$G$52,2,0),VLOOKUP(J600,'[1]Науч.спец-ФГОС-кафедра'!$B$3:$G$52,6,0)))</f>
        <v>150700</v>
      </c>
      <c r="F600" s="6" t="s">
        <v>422</v>
      </c>
      <c r="G600" s="6" t="s">
        <v>423</v>
      </c>
      <c r="H600" s="37" t="s">
        <v>1053</v>
      </c>
      <c r="I600" s="11" t="s">
        <v>1053</v>
      </c>
      <c r="J600" s="13" t="str">
        <f>IF(B600="ФГТ",VLOOKUP(F600,'[1]Науч.спец-ФГОС-кафедра'!$A$1:$B$52,2,0),VLOOKUP(F600,'[1]ФГОС ВПО-ФГОС ВО'!$A$2:$B$129,2,0))</f>
        <v>Машиностроение</v>
      </c>
      <c r="K600" s="54" t="s">
        <v>425</v>
      </c>
      <c r="L600" s="38">
        <v>2024</v>
      </c>
      <c r="M600" s="14">
        <f t="shared" ca="1" si="61"/>
        <v>1</v>
      </c>
      <c r="N600" s="2" t="str">
        <f>VLOOKUP(P600,[1]Кафедры!$A$2:$E$587,5,0)</f>
        <v>ИММиМ</v>
      </c>
      <c r="O600" s="2" t="s">
        <v>55</v>
      </c>
      <c r="P600" s="14">
        <v>27</v>
      </c>
      <c r="Q600" s="2" t="str">
        <f>VLOOKUP(P600,[1]Кафедры!$A$2:$D$587,3,0)</f>
        <v>МиТОДиМ</v>
      </c>
      <c r="R600" s="2" t="str">
        <f>VLOOKUP(P600,[1]Кафедры!$A$2:$D$587,4,0)</f>
        <v>Платов С.И.</v>
      </c>
      <c r="S600" s="6" t="s">
        <v>73</v>
      </c>
      <c r="T600" s="6"/>
      <c r="U600" s="2"/>
      <c r="V600" s="17">
        <v>45566</v>
      </c>
      <c r="W600" s="2" t="s">
        <v>426</v>
      </c>
      <c r="X600" s="17">
        <f t="shared" si="62"/>
        <v>46418</v>
      </c>
      <c r="Y600" s="2" t="str">
        <f>IFERROR(IF(B600="ФГОС ВО",VLOOKUP(E600,'[1]Науч.спец-ФГОС-кафедра'!$G$3:$H$52,2,0),VLOOKUP(F600,'[1]Науч.спец-ФГОС-кафедра'!$A$3:$H$52,8,0)),"")</f>
        <v/>
      </c>
      <c r="Z600" s="18">
        <v>6</v>
      </c>
      <c r="AA600" s="15" t="str">
        <f>IF(B600="ФГОС 3++",VLOOKUP(F600,'[1]Справочник ФГОС ВО'!$C$2:$K$126,9,0),"")</f>
        <v xml:space="preserve"> </v>
      </c>
      <c r="AB600" s="20"/>
      <c r="AC600" s="6" t="str">
        <f>IF(AND(G600="асп",B600="ФГОС ВО"),VLOOKUP(K600,'[1]Науч.спец-ФГОС-кафедра'!$F$2:$S$52,14,0),"")</f>
        <v/>
      </c>
      <c r="AD600" s="14">
        <f t="shared" si="63"/>
        <v>2027</v>
      </c>
      <c r="AE600" s="14"/>
      <c r="AF600" s="6"/>
    </row>
    <row r="601" spans="1:32" s="41" customFormat="1">
      <c r="A601" s="5" t="str">
        <f t="shared" si="60"/>
        <v>15.00.00</v>
      </c>
      <c r="B601" s="11" t="s">
        <v>32</v>
      </c>
      <c r="C601" s="36" t="str">
        <f t="shared" si="58"/>
        <v/>
      </c>
      <c r="D601" s="5" t="str">
        <f t="shared" si="59"/>
        <v/>
      </c>
      <c r="E601" s="9" t="str">
        <f>IFERROR(VLOOKUP(F601,'[1]ФГОС ВПО-ФГОС ВО'!$A$2:$C$111,3,0),IF(B601="ФГОС ВО",VLOOKUP([1]Группы!K601,'[1]Науч.спец-ФГОС-кафедра'!$F$3:$G$52,2,0),VLOOKUP(J601,'[1]Науч.спец-ФГОС-кафедра'!$B$3:$G$52,6,0)))</f>
        <v>150700</v>
      </c>
      <c r="F601" s="11" t="s">
        <v>422</v>
      </c>
      <c r="G601" s="11" t="s">
        <v>423</v>
      </c>
      <c r="H601" s="37" t="s">
        <v>1054</v>
      </c>
      <c r="I601" s="11" t="s">
        <v>1054</v>
      </c>
      <c r="J601" s="21" t="str">
        <f>IF(B601="ФГТ",VLOOKUP(F601,'[1]Науч.спец-ФГОС-кафедра'!$A$1:$B$52,2,0),VLOOKUP(F601,'[1]ФГОС ВПО-ФГОС ВО'!$A$2:$B$129,2,0))</f>
        <v>Машиностроение</v>
      </c>
      <c r="K601" s="53" t="s">
        <v>880</v>
      </c>
      <c r="L601" s="38">
        <v>2024</v>
      </c>
      <c r="M601" s="38">
        <f t="shared" ca="1" si="61"/>
        <v>1</v>
      </c>
      <c r="N601" s="1" t="str">
        <f>VLOOKUP(P601,[1]Кафедры!$A$2:$E$587,5,0)</f>
        <v>ИММиМ</v>
      </c>
      <c r="O601" s="1" t="s">
        <v>137</v>
      </c>
      <c r="P601" s="38">
        <v>27</v>
      </c>
      <c r="Q601" s="1" t="str">
        <f>VLOOKUP(P601,[1]Кафедры!$A$2:$D$587,3,0)</f>
        <v>МиТОДиМ</v>
      </c>
      <c r="R601" s="1" t="str">
        <f>VLOOKUP(P601,[1]Кафедры!$A$2:$D$587,4,0)</f>
        <v>Платов С.И.</v>
      </c>
      <c r="S601" s="11" t="s">
        <v>38</v>
      </c>
      <c r="T601" s="11"/>
      <c r="U601" s="1"/>
      <c r="V601" s="39">
        <v>45536</v>
      </c>
      <c r="W601" s="1" t="s">
        <v>648</v>
      </c>
      <c r="X601" s="39">
        <f t="shared" si="62"/>
        <v>46265</v>
      </c>
      <c r="Y601" s="1" t="str">
        <f>IFERROR(IF(B601="ФГОС ВО",VLOOKUP(E601,'[1]Науч.спец-ФГОС-кафедра'!$G$3:$H$52,2,0),VLOOKUP(F601,'[1]Науч.спец-ФГОС-кафедра'!$A$3:$H$52,8,0)),"")</f>
        <v/>
      </c>
      <c r="Z601" s="18">
        <v>15</v>
      </c>
      <c r="AA601" s="12" t="str">
        <f>IF(B601="ФГОС 3++",VLOOKUP(F601,'[1]Справочник ФГОС ВО'!$C$2:$K$126,9,0),"")</f>
        <v xml:space="preserve"> </v>
      </c>
      <c r="AB601" s="40"/>
      <c r="AC601" s="11" t="str">
        <f>IF(AND(G601="асп",B601="ФГОС ВО"),VLOOKUP(K601,'[1]Науч.спец-ФГОС-кафедра'!$F$2:$S$52,14,0),"")</f>
        <v/>
      </c>
      <c r="AD601" s="38">
        <f t="shared" si="63"/>
        <v>2026</v>
      </c>
      <c r="AE601" s="38"/>
      <c r="AF601" s="11"/>
    </row>
    <row r="602" spans="1:32" ht="26.45" customHeight="1">
      <c r="A602" s="5" t="str">
        <f t="shared" si="60"/>
        <v>15.00.00</v>
      </c>
      <c r="B602" s="6" t="s">
        <v>32</v>
      </c>
      <c r="C602" s="7" t="str">
        <f t="shared" si="58"/>
        <v/>
      </c>
      <c r="D602" s="8" t="str">
        <f t="shared" si="59"/>
        <v/>
      </c>
      <c r="E602" s="9" t="str">
        <f>IFERROR(VLOOKUP(F602,'[1]ФГОС ВПО-ФГОС ВО'!$A$2:$C$111,3,0),IF(B602="ФГОС ВО",VLOOKUP([1]Группы!#REF!,'[1]Науч.спец-ФГОС-кафедра'!$F$3:$G$52,2,0),VLOOKUP(J602,'[1]Науч.спец-ФГОС-кафедра'!$B$3:$G$52,6,0)))</f>
        <v>151000</v>
      </c>
      <c r="F602" s="6" t="s">
        <v>677</v>
      </c>
      <c r="G602" s="6" t="s">
        <v>423</v>
      </c>
      <c r="H602" s="37" t="s">
        <v>1055</v>
      </c>
      <c r="I602" s="11" t="s">
        <v>1055</v>
      </c>
      <c r="J602" s="13" t="str">
        <f>IF(B602="ФГТ",VLOOKUP(F602,'[1]Науч.спец-ФГОС-кафедра'!$A$1:$B$52,2,0),VLOOKUP(F602,'[1]ФГОС ВПО-ФГОС ВО'!$A$2:$B$129,2,0))</f>
        <v>Технологические машины и оборудование</v>
      </c>
      <c r="K602" s="54" t="s">
        <v>679</v>
      </c>
      <c r="L602" s="14">
        <v>2024</v>
      </c>
      <c r="M602" s="14">
        <f t="shared" ca="1" si="61"/>
        <v>1</v>
      </c>
      <c r="N602" s="2" t="str">
        <f>VLOOKUP(P602,[1]Кафедры!$A$2:$E$587,5,0)</f>
        <v>ИММиМ</v>
      </c>
      <c r="O602" s="2" t="s">
        <v>137</v>
      </c>
      <c r="P602" s="14">
        <v>43</v>
      </c>
      <c r="Q602" s="2" t="str">
        <f>VLOOKUP(P602,[1]Кафедры!$A$2:$D$587,3,0)</f>
        <v>ПиЭММиО</v>
      </c>
      <c r="R602" s="2" t="str">
        <f>VLOOKUP(P602,[1]Кафедры!$A$2:$D$587,4,0)</f>
        <v>Корчунов А.Г.</v>
      </c>
      <c r="S602" s="6" t="s">
        <v>38</v>
      </c>
      <c r="T602" s="6"/>
      <c r="U602" s="2"/>
      <c r="V602" s="17">
        <v>45536</v>
      </c>
      <c r="W602" s="2" t="s">
        <v>648</v>
      </c>
      <c r="X602" s="17">
        <f t="shared" si="62"/>
        <v>46265</v>
      </c>
      <c r="Y602" s="2" t="str">
        <f>IFERROR(IF(B602="ФГОС ВО",VLOOKUP(E602,'[1]Науч.спец-ФГОС-кафедра'!$G$3:$H$52,2,0),VLOOKUP(F602,'[1]Науч.спец-ФГОС-кафедра'!$A$3:$H$52,8,0)),"")</f>
        <v/>
      </c>
      <c r="Z602" s="18">
        <v>15</v>
      </c>
      <c r="AA602" s="15" t="str">
        <f>IF(B602="ФГОС 3++",VLOOKUP(F602,'[1]Справочник ФГОС ВО'!$C$2:$K$126,9,0),"")</f>
        <v xml:space="preserve"> </v>
      </c>
      <c r="AB602" s="20"/>
      <c r="AC602" s="6" t="str">
        <f>IF(AND(G602="асп",B602="ФГОС ВО"),VLOOKUP(K602,'[1]Науч.спец-ФГОС-кафедра'!$F$2:$S$52,14,0),"")</f>
        <v/>
      </c>
      <c r="AD602" s="14">
        <f t="shared" si="63"/>
        <v>2026</v>
      </c>
      <c r="AE602" s="14"/>
      <c r="AF602" s="6"/>
    </row>
    <row r="603" spans="1:32" ht="38.25" customHeight="1">
      <c r="A603" s="5" t="str">
        <f t="shared" si="60"/>
        <v>15.00.00</v>
      </c>
      <c r="B603" s="6" t="s">
        <v>32</v>
      </c>
      <c r="C603" s="7" t="str">
        <f t="shared" si="58"/>
        <v/>
      </c>
      <c r="D603" s="8" t="str">
        <f t="shared" si="59"/>
        <v/>
      </c>
      <c r="E603" s="9" t="str">
        <f>IFERROR(VLOOKUP(F603,'[1]ФГОС ВПО-ФГОС ВО'!$A$2:$C$111,3,0),IF(B603="ФГОС ВО",VLOOKUP([1]Группы!#REF!,'[1]Науч.спец-ФГОС-кафедра'!$F$3:$G$52,2,0),VLOOKUP(J603,'[1]Науч.спец-ФГОС-кафедра'!$B$3:$G$52,6,0)))</f>
        <v>221000</v>
      </c>
      <c r="F603" s="6" t="s">
        <v>683</v>
      </c>
      <c r="G603" s="6" t="s">
        <v>423</v>
      </c>
      <c r="H603" s="37" t="s">
        <v>1056</v>
      </c>
      <c r="I603" s="83" t="s">
        <v>1057</v>
      </c>
      <c r="J603" s="13" t="str">
        <f>IF(B603="ФГТ",VLOOKUP(F603,'[1]Науч.спец-ФГОС-кафедра'!$A$1:$B$52,2,0),VLOOKUP(F603,'[1]ФГОС ВПО-ФГОС ВО'!$A$2:$B$129,2,0))</f>
        <v>Мехатроника и робототехника</v>
      </c>
      <c r="K603" s="54" t="s">
        <v>686</v>
      </c>
      <c r="L603" s="14">
        <v>2024</v>
      </c>
      <c r="M603" s="14">
        <f t="shared" ca="1" si="61"/>
        <v>1</v>
      </c>
      <c r="N603" s="2" t="str">
        <f>VLOOKUP(P603,[1]Кафедры!$A$2:$E$587,5,0)</f>
        <v>ИЭиАС</v>
      </c>
      <c r="O603" s="2" t="s">
        <v>77</v>
      </c>
      <c r="P603" s="14">
        <v>1</v>
      </c>
      <c r="Q603" s="2" t="str">
        <f>VLOOKUP(P603,[1]Кафедры!$A$2:$D$587,3,0)</f>
        <v>АЭПиМ</v>
      </c>
      <c r="R603" s="2" t="str">
        <f>VLOOKUP(P603,[1]Кафедры!$A$2:$D$587,4,0)</f>
        <v>Николаев А.А.</v>
      </c>
      <c r="S603" s="6" t="s">
        <v>38</v>
      </c>
      <c r="T603" s="6" t="s">
        <v>687</v>
      </c>
      <c r="U603" s="2"/>
      <c r="V603" s="17">
        <v>45536</v>
      </c>
      <c r="W603" s="2" t="s">
        <v>648</v>
      </c>
      <c r="X603" s="17">
        <f t="shared" si="62"/>
        <v>46265</v>
      </c>
      <c r="Y603" s="2" t="str">
        <f>IFERROR(IF(B603="ФГОС ВО",VLOOKUP(E603,'[1]Науч.спец-ФГОС-кафедра'!$G$3:$H$52,2,0),VLOOKUP(F603,'[1]Науч.спец-ФГОС-кафедра'!$A$3:$H$52,8,0)),"")</f>
        <v/>
      </c>
      <c r="Z603" s="18">
        <v>16</v>
      </c>
      <c r="AA603" s="15" t="str">
        <f>IF(B603="ФГОС 3++",VLOOKUP(F603,'[1]Справочник ФГОС ВО'!$C$2:$K$126,9,0),"")</f>
        <v xml:space="preserve"> </v>
      </c>
      <c r="AB603" s="19" t="s">
        <v>41</v>
      </c>
      <c r="AC603" s="6" t="str">
        <f>IF(AND(G603="асп",B603="ФГОС ВО"),VLOOKUP(K603,'[1]Науч.спец-ФГОС-кафедра'!$F$2:$S$52,14,0),"")</f>
        <v/>
      </c>
      <c r="AD603" s="14">
        <f t="shared" si="63"/>
        <v>2026</v>
      </c>
      <c r="AE603" s="14"/>
      <c r="AF603" s="6"/>
    </row>
    <row r="604" spans="1:32" ht="39.6" customHeight="1">
      <c r="A604" s="5" t="str">
        <f t="shared" si="60"/>
        <v>20.00.00</v>
      </c>
      <c r="B604" s="6" t="s">
        <v>32</v>
      </c>
      <c r="C604" s="7" t="str">
        <f t="shared" si="58"/>
        <v/>
      </c>
      <c r="D604" s="8" t="str">
        <f t="shared" si="59"/>
        <v/>
      </c>
      <c r="E604" s="9">
        <f>IFERROR(VLOOKUP(F604,'[1]ФГОС ВПО-ФГОС ВО'!$A$2:$C$111,3,0),IF(B604="ФГОС ВО",VLOOKUP([1]Группы!#REF!,'[1]Науч.спец-ФГОС-кафедра'!$F$3:$G$52,2,0),VLOOKUP(J604,'[1]Науч.спец-ФГОС-кафедра'!$B$3:$G$52,6,0)))</f>
        <v>280700</v>
      </c>
      <c r="F604" s="6" t="s">
        <v>427</v>
      </c>
      <c r="G604" s="11" t="s">
        <v>423</v>
      </c>
      <c r="H604" s="37" t="s">
        <v>1058</v>
      </c>
      <c r="I604" s="11" t="s">
        <v>1058</v>
      </c>
      <c r="J604" s="13" t="str">
        <f>IF(B604="ФГТ",VLOOKUP(F604,'[1]Науч.спец-ФГОС-кафедра'!$A$1:$B$52,2,0),VLOOKUP(F604,'[1]ФГОС ВПО-ФГОС ВО'!$A$2:$B$129,2,0))</f>
        <v>Техносферная безопасность</v>
      </c>
      <c r="K604" s="54" t="s">
        <v>429</v>
      </c>
      <c r="L604" s="14">
        <v>2024</v>
      </c>
      <c r="M604" s="14">
        <f t="shared" ca="1" si="61"/>
        <v>1</v>
      </c>
      <c r="N604" s="2" t="str">
        <f>VLOOKUP(P604,[1]Кафедры!$A$2:$E$587,5,0)</f>
        <v>ИЕиС</v>
      </c>
      <c r="O604" s="2" t="s">
        <v>55</v>
      </c>
      <c r="P604" s="14">
        <v>45</v>
      </c>
      <c r="Q604" s="2" t="str">
        <f>VLOOKUP(P604,[1]Кафедры!$A$2:$D$587,3,0)</f>
        <v>ПЭиБЖ</v>
      </c>
      <c r="R604" s="2" t="str">
        <f>VLOOKUP(P604,[1]Кафедры!$A$2:$D$587,4,0)</f>
        <v>Перятинский А.Ю.</v>
      </c>
      <c r="S604" s="6" t="s">
        <v>73</v>
      </c>
      <c r="T604" s="48"/>
      <c r="U604" s="2"/>
      <c r="V604" s="17">
        <v>45566</v>
      </c>
      <c r="W604" s="2" t="s">
        <v>426</v>
      </c>
      <c r="X604" s="17">
        <f t="shared" si="62"/>
        <v>46418</v>
      </c>
      <c r="Y604" s="2" t="str">
        <f>IFERROR(IF(B604="ФГОС ВО",VLOOKUP(E604,'[1]Науч.спец-ФГОС-кафедра'!$G$3:$H$52,2,0),VLOOKUP(F604,'[1]Науч.спец-ФГОС-кафедра'!$A$3:$H$52,8,0)),"")</f>
        <v/>
      </c>
      <c r="Z604" s="18">
        <v>9</v>
      </c>
      <c r="AA604" s="15" t="str">
        <f>IF(B604="ФГОС 3++",VLOOKUP(F604,'[1]Справочник ФГОС ВО'!$C$2:$K$126,9,0),"")</f>
        <v xml:space="preserve"> </v>
      </c>
      <c r="AB604" s="20"/>
      <c r="AC604" s="6" t="str">
        <f>IF(AND(G604="асп",B604="ФГОС ВО"),VLOOKUP(K604,'[1]Науч.спец-ФГОС-кафедра'!$F$2:$S$52,14,0),"")</f>
        <v/>
      </c>
      <c r="AD604" s="14">
        <f t="shared" si="63"/>
        <v>2027</v>
      </c>
      <c r="AE604" s="14"/>
      <c r="AF604" s="6"/>
    </row>
    <row r="605" spans="1:32" ht="30.6" customHeight="1">
      <c r="A605" s="5" t="str">
        <f t="shared" si="60"/>
        <v>22.00.00</v>
      </c>
      <c r="B605" s="6" t="s">
        <v>32</v>
      </c>
      <c r="C605" s="7" t="str">
        <f t="shared" si="58"/>
        <v/>
      </c>
      <c r="D605" s="8" t="str">
        <f t="shared" si="59"/>
        <v/>
      </c>
      <c r="E605" s="9" t="str">
        <f>IFERROR(VLOOKUP(F605,'[1]ФГОС ВПО-ФГОС ВО'!$A$2:$C$111,3,0),IF(B605="ФГОС ВО",VLOOKUP([1]Группы!#REF!,'[1]Науч.спец-ФГОС-кафедра'!$F$3:$G$52,2,0),VLOOKUP(J605,'[1]Науч.спец-ФГОС-кафедра'!$B$3:$G$52,6,0)))</f>
        <v>150400</v>
      </c>
      <c r="F605" s="6" t="s">
        <v>430</v>
      </c>
      <c r="G605" s="6" t="s">
        <v>423</v>
      </c>
      <c r="H605" s="37" t="s">
        <v>1059</v>
      </c>
      <c r="I605" s="11" t="s">
        <v>1059</v>
      </c>
      <c r="J605" s="13" t="str">
        <f>IF(B605="ФГТ",VLOOKUP(F605,'[1]Науч.спец-ФГОС-кафедра'!$A$1:$B$52,2,0),VLOOKUP(F605,'[1]ФГОС ВПО-ФГОС ВО'!$A$2:$B$129,2,0))</f>
        <v>Металлургия</v>
      </c>
      <c r="K605" s="54" t="s">
        <v>691</v>
      </c>
      <c r="L605" s="14">
        <v>2024</v>
      </c>
      <c r="M605" s="14">
        <f t="shared" ca="1" si="61"/>
        <v>1</v>
      </c>
      <c r="N605" s="2" t="str">
        <f>VLOOKUP(P605,[1]Кафедры!$A$2:$E$587,5,0)</f>
        <v>ИММиМ</v>
      </c>
      <c r="O605" s="2" t="s">
        <v>137</v>
      </c>
      <c r="P605" s="14">
        <v>24</v>
      </c>
      <c r="Q605" s="2" t="str">
        <f>VLOOKUP(P605,[1]Кафедры!$A$2:$D$587,3,0)</f>
        <v>ЛПиМ</v>
      </c>
      <c r="R605" s="2" t="str">
        <f>VLOOKUP(P605,[1]Кафедры!$A$2:$D$587,4,0)</f>
        <v>Феоктистов Н.А.</v>
      </c>
      <c r="S605" s="6" t="s">
        <v>38</v>
      </c>
      <c r="T605" s="6" t="s">
        <v>671</v>
      </c>
      <c r="U605" s="2"/>
      <c r="V605" s="17">
        <v>45536</v>
      </c>
      <c r="W605" s="2" t="s">
        <v>648</v>
      </c>
      <c r="X605" s="17">
        <f t="shared" si="62"/>
        <v>46265</v>
      </c>
      <c r="Y605" s="2" t="str">
        <f>IFERROR(IF(B605="ФГОС ВО",VLOOKUP(E605,'[1]Науч.спец-ФГОС-кафедра'!$G$3:$H$52,2,0),VLOOKUP(F605,'[1]Науч.спец-ФГОС-кафедра'!$A$3:$H$52,8,0)),"")</f>
        <v/>
      </c>
      <c r="Z605" s="18">
        <v>14</v>
      </c>
      <c r="AA605" s="15" t="str">
        <f>IF(B605="ФГОС 3++",VLOOKUP(F605,'[1]Справочник ФГОС ВО'!$C$2:$K$126,9,0),"")</f>
        <v xml:space="preserve"> </v>
      </c>
      <c r="AB605" s="19" t="s">
        <v>41</v>
      </c>
      <c r="AC605" s="6" t="str">
        <f>IF(AND(G605="асп",B605="ФГОС ВО"),VLOOKUP(K605,'[1]Науч.спец-ФГОС-кафедра'!$F$2:$S$52,14,0),"")</f>
        <v/>
      </c>
      <c r="AD605" s="14">
        <f t="shared" si="63"/>
        <v>2026</v>
      </c>
      <c r="AE605" s="14"/>
      <c r="AF605" s="6"/>
    </row>
    <row r="606" spans="1:32" ht="38.25">
      <c r="A606" s="5" t="str">
        <f t="shared" si="60"/>
        <v>22.00.00</v>
      </c>
      <c r="B606" s="6" t="s">
        <v>32</v>
      </c>
      <c r="C606" s="7" t="str">
        <f t="shared" si="58"/>
        <v/>
      </c>
      <c r="D606" s="8" t="str">
        <f t="shared" si="59"/>
        <v/>
      </c>
      <c r="E606" s="9" t="str">
        <f>IFERROR(VLOOKUP(F606,'[1]ФГОС ВПО-ФГОС ВО'!$A$2:$C$111,3,0),IF(B606="ФГОС ВО",VLOOKUP([1]Группы!#REF!,'[1]Науч.спец-ФГОС-кафедра'!$F$3:$G$52,2,0),VLOOKUP(J606,'[1]Науч.спец-ФГОС-кафедра'!$B$3:$G$52,6,0)))</f>
        <v>150400</v>
      </c>
      <c r="F606" s="6" t="s">
        <v>430</v>
      </c>
      <c r="G606" s="6" t="s">
        <v>423</v>
      </c>
      <c r="H606" s="37" t="s">
        <v>1060</v>
      </c>
      <c r="I606" s="11" t="s">
        <v>1060</v>
      </c>
      <c r="J606" s="13" t="str">
        <f>IF(B606="ФГТ",VLOOKUP(F606,'[1]Науч.спец-ФГОС-кафедра'!$A$1:$B$52,2,0),VLOOKUP(F606,'[1]ФГОС ВПО-ФГОС ВО'!$A$2:$B$129,2,0))</f>
        <v>Металлургия</v>
      </c>
      <c r="K606" s="54" t="s">
        <v>1061</v>
      </c>
      <c r="L606" s="14">
        <v>2024</v>
      </c>
      <c r="M606" s="14">
        <f t="shared" ca="1" si="61"/>
        <v>1</v>
      </c>
      <c r="N606" s="2" t="str">
        <f>VLOOKUP(P606,[1]Кафедры!$A$2:$E$587,5,0)</f>
        <v>ИММиМ</v>
      </c>
      <c r="O606" s="2" t="s">
        <v>137</v>
      </c>
      <c r="P606" s="14">
        <v>28</v>
      </c>
      <c r="Q606" s="2" t="str">
        <f>VLOOKUP(P606,[1]Кафедры!$A$2:$D$587,3,0)</f>
        <v>ТОМ</v>
      </c>
      <c r="R606" s="2" t="str">
        <f>VLOOKUP(P606,[1]Кафедры!$A$2:$D$587,4,0)</f>
        <v>Моллер А.Б.</v>
      </c>
      <c r="S606" s="6" t="s">
        <v>38</v>
      </c>
      <c r="T606" s="6"/>
      <c r="U606" s="2"/>
      <c r="V606" s="17">
        <v>45536</v>
      </c>
      <c r="W606" s="2" t="s">
        <v>648</v>
      </c>
      <c r="X606" s="17">
        <f t="shared" si="62"/>
        <v>46265</v>
      </c>
      <c r="Y606" s="2" t="str">
        <f>IFERROR(IF(B606="ФГОС ВО",VLOOKUP(E606,'[1]Науч.спец-ФГОС-кафедра'!$G$3:$H$52,2,0),VLOOKUP(F606,'[1]Науч.спец-ФГОС-кафедра'!$A$3:$H$52,8,0)),"")</f>
        <v/>
      </c>
      <c r="Z606" s="18">
        <v>15</v>
      </c>
      <c r="AA606" s="15" t="str">
        <f>IF(B606="ФГОС 3++",VLOOKUP(F606,'[1]Справочник ФГОС ВО'!$C$2:$K$126,9,0),"")</f>
        <v xml:space="preserve"> </v>
      </c>
      <c r="AB606" s="20"/>
      <c r="AC606" s="6" t="str">
        <f>IF(AND(G606="асп",B606="ФГОС ВО"),VLOOKUP(K606,'[1]Науч.спец-ФГОС-кафедра'!$F$2:$S$52,14,0),"")</f>
        <v/>
      </c>
      <c r="AD606" s="14">
        <f t="shared" si="63"/>
        <v>2026</v>
      </c>
      <c r="AE606" s="14"/>
      <c r="AF606" s="6"/>
    </row>
    <row r="607" spans="1:32" ht="38.25">
      <c r="A607" s="5" t="str">
        <f t="shared" si="60"/>
        <v>22.00.00</v>
      </c>
      <c r="B607" s="6" t="s">
        <v>32</v>
      </c>
      <c r="C607" s="7" t="str">
        <f t="shared" si="58"/>
        <v/>
      </c>
      <c r="D607" s="8" t="str">
        <f t="shared" si="59"/>
        <v/>
      </c>
      <c r="E607" s="9" t="str">
        <f>IFERROR(VLOOKUP(F607,'[1]ФГОС ВПО-ФГОС ВО'!$A$2:$C$111,3,0),IF(B607="ФГОС ВО",VLOOKUP([1]Группы!K607,'[1]Науч.спец-ФГОС-кафедра'!$F$3:$G$52,2,0),VLOOKUP(J607,'[1]Науч.спец-ФГОС-кафедра'!$B$3:$G$52,6,0)))</f>
        <v>150400</v>
      </c>
      <c r="F607" s="6" t="s">
        <v>430</v>
      </c>
      <c r="G607" s="6" t="s">
        <v>423</v>
      </c>
      <c r="H607" s="37" t="s">
        <v>1062</v>
      </c>
      <c r="I607" s="11" t="s">
        <v>1062</v>
      </c>
      <c r="J607" s="13" t="str">
        <f>IF(B607="ФГТ",VLOOKUP(F607,'[1]Науч.спец-ФГОС-кафедра'!$A$1:$B$52,2,0),VLOOKUP(F607,'[1]ФГОС ВПО-ФГОС ВО'!$A$2:$B$129,2,0))</f>
        <v>Металлургия</v>
      </c>
      <c r="K607" s="54" t="s">
        <v>432</v>
      </c>
      <c r="L607" s="14">
        <v>2024</v>
      </c>
      <c r="M607" s="14">
        <f t="shared" ca="1" si="61"/>
        <v>1</v>
      </c>
      <c r="N607" s="2" t="str">
        <f>VLOOKUP(P607,[1]Кафедры!$A$2:$E$587,5,0)</f>
        <v>ИММиМ</v>
      </c>
      <c r="O607" s="2" t="s">
        <v>137</v>
      </c>
      <c r="P607" s="14">
        <v>64</v>
      </c>
      <c r="Q607" s="2" t="str">
        <f>VLOOKUP(P607,[1]Кафедры!$A$2:$D$587,3,0)</f>
        <v>МиХТ</v>
      </c>
      <c r="R607" s="2" t="str">
        <f>VLOOKUP(P607,[1]Кафедры!$A$2:$D$587,4,0)</f>
        <v>Харченко А.С.</v>
      </c>
      <c r="S607" s="6" t="s">
        <v>38</v>
      </c>
      <c r="T607" s="6"/>
      <c r="U607" s="2"/>
      <c r="V607" s="17">
        <v>45536</v>
      </c>
      <c r="W607" s="2" t="s">
        <v>648</v>
      </c>
      <c r="X607" s="17">
        <f t="shared" si="62"/>
        <v>46265</v>
      </c>
      <c r="Y607" s="2" t="str">
        <f>IFERROR(IF(B607="ФГОС ВО",VLOOKUP(E607,'[1]Науч.спец-ФГОС-кафедра'!$G$3:$H$52,2,0),VLOOKUP(F607,'[1]Науч.спец-ФГОС-кафедра'!$A$3:$H$52,8,0)),"")</f>
        <v/>
      </c>
      <c r="Z607" s="18">
        <v>14</v>
      </c>
      <c r="AA607" s="12" t="str">
        <f>IF(B607="ФГОС 3++",VLOOKUP(F607,'[1]Справочник ФГОС ВО'!$C$2:$K$126,9,0),"")</f>
        <v xml:space="preserve"> </v>
      </c>
      <c r="AB607" s="20"/>
      <c r="AC607" s="6" t="str">
        <f>IF(AND(G607="асп",B607="ФГОС ВО"),VLOOKUP(K607,'[1]Науч.спец-ФГОС-кафедра'!$F$2:$S$52,14,0),"")</f>
        <v/>
      </c>
      <c r="AD607" s="14">
        <f t="shared" si="63"/>
        <v>2026</v>
      </c>
      <c r="AE607" s="14"/>
      <c r="AF607" s="6"/>
    </row>
    <row r="608" spans="1:32" ht="30">
      <c r="A608" s="5" t="str">
        <f t="shared" si="60"/>
        <v>22.00.00</v>
      </c>
      <c r="B608" s="6" t="s">
        <v>32</v>
      </c>
      <c r="C608" s="7" t="str">
        <f t="shared" si="58"/>
        <v/>
      </c>
      <c r="D608" s="8" t="str">
        <f t="shared" si="59"/>
        <v/>
      </c>
      <c r="E608" s="9" t="str">
        <f>IFERROR(VLOOKUP(F608,'[1]ФГОС ВПО-ФГОС ВО'!$A$2:$C$111,3,0),IF(B608="ФГОС ВО",VLOOKUP([1]Группы!#REF!,'[1]Науч.спец-ФГОС-кафедра'!$F$3:$G$52,2,0),VLOOKUP(J608,'[1]Науч.спец-ФГОС-кафедра'!$B$3:$G$52,6,0)))</f>
        <v>150400</v>
      </c>
      <c r="F608" s="6" t="s">
        <v>430</v>
      </c>
      <c r="G608" s="6" t="s">
        <v>423</v>
      </c>
      <c r="H608" s="37" t="s">
        <v>1063</v>
      </c>
      <c r="I608" s="11" t="s">
        <v>1063</v>
      </c>
      <c r="J608" s="13" t="str">
        <f>IF(B608="ФГТ",VLOOKUP(F608,'[1]Науч.спец-ФГОС-кафедра'!$A$1:$B$52,2,0),VLOOKUP(F608,'[1]ФГОС ВПО-ФГОС ВО'!$A$2:$B$129,2,0))</f>
        <v>Металлургия</v>
      </c>
      <c r="K608" s="54" t="s">
        <v>695</v>
      </c>
      <c r="L608" s="14">
        <v>2024</v>
      </c>
      <c r="M608" s="14">
        <f t="shared" ca="1" si="61"/>
        <v>1</v>
      </c>
      <c r="N608" s="2" t="str">
        <f>VLOOKUP(P608,[1]Кафедры!$A$2:$E$587,5,0)</f>
        <v>ИЭПиОО</v>
      </c>
      <c r="O608" s="2" t="s">
        <v>55</v>
      </c>
      <c r="P608" s="14">
        <v>109</v>
      </c>
      <c r="Q608" s="2" t="str">
        <f>VLOOKUP(P608,[1]Кафедры!$A$2:$D$587,3,0)</f>
        <v>ЦДвОМ</v>
      </c>
      <c r="R608" s="2" t="str">
        <f>VLOOKUP(P608,[1]Кафедры!$A$2:$D$587,4,0)</f>
        <v>Румянцев М.И.</v>
      </c>
      <c r="S608" s="6" t="s">
        <v>38</v>
      </c>
      <c r="T608" s="6"/>
      <c r="U608" s="2"/>
      <c r="V608" s="17">
        <v>45536</v>
      </c>
      <c r="W608" s="2" t="s">
        <v>648</v>
      </c>
      <c r="X608" s="17">
        <f t="shared" si="62"/>
        <v>46265</v>
      </c>
      <c r="Y608" s="2" t="str">
        <f>IFERROR(IF(B608="ФГОС ВО",VLOOKUP(E608,'[1]Науч.спец-ФГОС-кафедра'!$G$3:$H$52,2,0),VLOOKUP(F608,'[1]Науч.спец-ФГОС-кафедра'!$A$3:$H$52,8,0)),"")</f>
        <v/>
      </c>
      <c r="Z608" s="18">
        <v>11</v>
      </c>
      <c r="AA608" s="15" t="str">
        <f>IF(B608="ФГОС 3++",VLOOKUP(F608,'[1]Справочник ФГОС ВО'!$C$2:$K$126,9,0),"")</f>
        <v xml:space="preserve"> </v>
      </c>
      <c r="AB608" s="19" t="s">
        <v>41</v>
      </c>
      <c r="AC608" s="6" t="str">
        <f>IF(AND(G608="асп",B608="ФГОС ВО"),VLOOKUP(K608,'[1]Науч.спец-ФГОС-кафедра'!$F$2:$S$52,14,0),"")</f>
        <v/>
      </c>
      <c r="AD608" s="14">
        <f t="shared" si="63"/>
        <v>2026</v>
      </c>
      <c r="AE608" s="14"/>
      <c r="AF608" s="11"/>
    </row>
    <row r="609" spans="1:32" s="41" customFormat="1" ht="38.25">
      <c r="A609" s="5" t="str">
        <f t="shared" si="60"/>
        <v>22.00.00</v>
      </c>
      <c r="B609" s="11" t="s">
        <v>32</v>
      </c>
      <c r="C609" s="36" t="str">
        <f t="shared" si="58"/>
        <v/>
      </c>
      <c r="D609" s="5" t="str">
        <f t="shared" si="59"/>
        <v/>
      </c>
      <c r="E609" s="9" t="str">
        <f>IFERROR(VLOOKUP(F609,'[1]ФГОС ВПО-ФГОС ВО'!$A$2:$C$111,3,0),IF(B609="ФГОС ВО",VLOOKUP([1]Группы!K609,'[1]Науч.спец-ФГОС-кафедра'!$F$3:$G$52,2,0),VLOOKUP(J609,'[1]Науч.спец-ФГОС-кафедра'!$B$3:$G$52,6,0)))</f>
        <v>150400</v>
      </c>
      <c r="F609" s="11" t="s">
        <v>430</v>
      </c>
      <c r="G609" s="11" t="s">
        <v>423</v>
      </c>
      <c r="H609" s="37" t="s">
        <v>1064</v>
      </c>
      <c r="I609" s="11" t="s">
        <v>1064</v>
      </c>
      <c r="J609" s="21" t="str">
        <f>IF(B609="ФГТ",VLOOKUP(F609,'[1]Науч.спец-ФГОС-кафедра'!$A$1:$B$52,2,0),VLOOKUP(F609,'[1]ФГОС ВПО-ФГОС ВО'!$A$2:$B$129,2,0))</f>
        <v>Металлургия</v>
      </c>
      <c r="K609" s="53" t="s">
        <v>1065</v>
      </c>
      <c r="L609" s="14">
        <v>2024</v>
      </c>
      <c r="M609" s="38">
        <f t="shared" ca="1" si="61"/>
        <v>1</v>
      </c>
      <c r="N609" s="1" t="str">
        <f>VLOOKUP(P609,[1]Кафедры!$A$2:$E$587,5,0)</f>
        <v>ИММиМ</v>
      </c>
      <c r="O609" s="1" t="s">
        <v>137</v>
      </c>
      <c r="P609" s="38">
        <v>64</v>
      </c>
      <c r="Q609" s="1" t="str">
        <f>VLOOKUP(P609,[1]Кафедры!$A$2:$D$587,3,0)</f>
        <v>МиХТ</v>
      </c>
      <c r="R609" s="1" t="str">
        <f>VLOOKUP(P609,[1]Кафедры!$A$2:$D$587,4,0)</f>
        <v>Харченко А.С.</v>
      </c>
      <c r="S609" s="11" t="s">
        <v>38</v>
      </c>
      <c r="T609" s="11"/>
      <c r="U609" s="1"/>
      <c r="V609" s="39">
        <v>45536</v>
      </c>
      <c r="W609" s="1" t="s">
        <v>648</v>
      </c>
      <c r="X609" s="39">
        <f t="shared" si="62"/>
        <v>46265</v>
      </c>
      <c r="Y609" s="1" t="str">
        <f>IFERROR(IF(B609="ФГОС ВО",VLOOKUP(E609,'[1]Науч.спец-ФГОС-кафедра'!$G$3:$H$52,2,0),VLOOKUP(F609,'[1]Науч.спец-ФГОС-кафедра'!$A$3:$H$52,8,0)),"")</f>
        <v/>
      </c>
      <c r="Z609" s="18">
        <v>15</v>
      </c>
      <c r="AA609" s="12" t="str">
        <f>IF(B609="ФГОС 3++",VLOOKUP(F609,'[1]Справочник ФГОС ВО'!$C$2:$K$126,9,0),"")</f>
        <v xml:space="preserve"> </v>
      </c>
      <c r="AB609" s="40"/>
      <c r="AC609" s="11" t="str">
        <f>IF(AND(G609="асп",B609="ФГОС ВО"),VLOOKUP(K609,'[1]Науч.спец-ФГОС-кафедра'!$F$2:$S$52,14,0),"")</f>
        <v/>
      </c>
      <c r="AD609" s="38">
        <f t="shared" si="63"/>
        <v>2026</v>
      </c>
      <c r="AE609" s="38"/>
      <c r="AF609" s="11"/>
    </row>
    <row r="610" spans="1:32" ht="25.5">
      <c r="A610" s="5" t="str">
        <f t="shared" si="60"/>
        <v>23.00.00</v>
      </c>
      <c r="B610" s="6" t="s">
        <v>32</v>
      </c>
      <c r="C610" s="7" t="str">
        <f t="shared" si="58"/>
        <v/>
      </c>
      <c r="D610" s="8" t="str">
        <f t="shared" si="59"/>
        <v/>
      </c>
      <c r="E610" s="9" t="str">
        <f>IFERROR(VLOOKUP(F610,'[1]ФГОС ВПО-ФГОС ВО'!$A$2:$C$111,3,0),IF(B610="ФГОС ВО",VLOOKUP([1]Группы!#REF!,'[1]Науч.спец-ФГОС-кафедра'!$F$3:$G$52,2,0),VLOOKUP(J610,'[1]Науч.спец-ФГОС-кафедра'!$B$3:$G$52,6,0)))</f>
        <v>190700</v>
      </c>
      <c r="F610" s="6" t="s">
        <v>696</v>
      </c>
      <c r="G610" s="6" t="s">
        <v>423</v>
      </c>
      <c r="H610" s="37" t="s">
        <v>1066</v>
      </c>
      <c r="I610" s="11" t="s">
        <v>1066</v>
      </c>
      <c r="J610" s="13" t="str">
        <f>IF(B610="ФГТ",VLOOKUP(F610,'[1]Науч.спец-ФГОС-кафедра'!$A$1:$B$52,2,0),VLOOKUP(F610,'[1]ФГОС ВПО-ФГОС ВО'!$A$2:$B$129,2,0))</f>
        <v>Технология транспортных процессов</v>
      </c>
      <c r="K610" s="54" t="s">
        <v>698</v>
      </c>
      <c r="L610" s="14">
        <v>2024</v>
      </c>
      <c r="M610" s="14">
        <f t="shared" ca="1" si="61"/>
        <v>1</v>
      </c>
      <c r="N610" s="2" t="str">
        <f>VLOOKUP(P610,[1]Кафедры!$A$2:$E$587,5,0)</f>
        <v>ИГДиТ</v>
      </c>
      <c r="O610" s="2" t="s">
        <v>183</v>
      </c>
      <c r="P610" s="14">
        <v>44</v>
      </c>
      <c r="Q610" s="2" t="str">
        <f>VLOOKUP(P610,[1]Кафедры!$A$2:$D$587,3,0)</f>
        <v>ЛиУТС</v>
      </c>
      <c r="R610" s="2" t="str">
        <f>VLOOKUP(P610,[1]Кафедры!$A$2:$D$587,4,0)</f>
        <v>Фридрихсон О.В.</v>
      </c>
      <c r="S610" s="6" t="s">
        <v>38</v>
      </c>
      <c r="T610" s="6"/>
      <c r="U610" s="2"/>
      <c r="V610" s="39">
        <v>45536</v>
      </c>
      <c r="W610" s="2" t="s">
        <v>648</v>
      </c>
      <c r="X610" s="17">
        <f t="shared" si="62"/>
        <v>46265</v>
      </c>
      <c r="Y610" s="2" t="str">
        <f>IFERROR(IF(B610="ФГОС ВО",VLOOKUP(E610,'[1]Науч.спец-ФГОС-кафедра'!$G$3:$H$52,2,0),VLOOKUP(F610,'[1]Науч.спец-ФГОС-кафедра'!$A$3:$H$52,8,0)),"")</f>
        <v/>
      </c>
      <c r="Z610" s="18">
        <v>13</v>
      </c>
      <c r="AA610" s="15" t="str">
        <f>IF(B610="ФГОС 3++",VLOOKUP(F610,'[1]Справочник ФГОС ВО'!$C$2:$K$126,9,0),"")</f>
        <v xml:space="preserve"> </v>
      </c>
      <c r="AB610" s="20"/>
      <c r="AC610" s="6" t="str">
        <f>IF(AND(G610="асп",B610="ФГОС ВО"),VLOOKUP(K610,'[1]Науч.спец-ФГОС-кафедра'!$F$2:$S$52,14,0),"")</f>
        <v/>
      </c>
      <c r="AD610" s="14">
        <f t="shared" si="63"/>
        <v>2026</v>
      </c>
      <c r="AE610" s="14"/>
      <c r="AF610" s="6"/>
    </row>
    <row r="611" spans="1:32" s="41" customFormat="1" ht="38.25">
      <c r="A611" s="5" t="str">
        <f t="shared" si="60"/>
        <v>23.00.00</v>
      </c>
      <c r="B611" s="11" t="s">
        <v>32</v>
      </c>
      <c r="C611" s="36" t="str">
        <f t="shared" si="58"/>
        <v/>
      </c>
      <c r="D611" s="5" t="str">
        <f t="shared" si="59"/>
        <v/>
      </c>
      <c r="E611" s="9" t="str">
        <f>IFERROR(VLOOKUP(F611,'[1]ФГОС ВПО-ФГОС ВО'!$A$2:$C$111,3,0),IF(B611="ФГОС ВО",VLOOKUP([1]Группы!#REF!,'[1]Науч.спец-ФГОС-кафедра'!$F$3:$G$52,2,0),VLOOKUP(J611,'[1]Науч.спец-ФГОС-кафедра'!$B$3:$G$52,6,0)))</f>
        <v>190700</v>
      </c>
      <c r="F611" s="11" t="s">
        <v>696</v>
      </c>
      <c r="G611" s="11" t="s">
        <v>423</v>
      </c>
      <c r="H611" s="37" t="s">
        <v>1067</v>
      </c>
      <c r="I611" s="11" t="s">
        <v>1067</v>
      </c>
      <c r="J611" s="21" t="str">
        <f>IF(B611="ФГТ",VLOOKUP(F611,'[1]Науч.спец-ФГОС-кафедра'!$A$1:$B$52,2,0),VLOOKUP(F611,'[1]ФГОС ВПО-ФГОС ВО'!$A$2:$B$129,2,0))</f>
        <v>Технология транспортных процессов</v>
      </c>
      <c r="K611" s="53" t="s">
        <v>884</v>
      </c>
      <c r="L611" s="38">
        <v>2024</v>
      </c>
      <c r="M611" s="38">
        <f t="shared" ca="1" si="61"/>
        <v>1</v>
      </c>
      <c r="N611" s="1" t="str">
        <f>VLOOKUP(P611,[1]Кафедры!$A$2:$E$587,5,0)</f>
        <v>ИГДиТ</v>
      </c>
      <c r="O611" s="1" t="s">
        <v>183</v>
      </c>
      <c r="P611" s="38">
        <v>44</v>
      </c>
      <c r="Q611" s="1" t="str">
        <f>VLOOKUP(P611,[1]Кафедры!$A$2:$D$587,3,0)</f>
        <v>ЛиУТС</v>
      </c>
      <c r="R611" s="1" t="str">
        <f>VLOOKUP(P611,[1]Кафедры!$A$2:$D$587,4,0)</f>
        <v>Фридрихсон О.В.</v>
      </c>
      <c r="S611" s="11" t="s">
        <v>38</v>
      </c>
      <c r="T611" s="11"/>
      <c r="U611" s="1"/>
      <c r="V611" s="39">
        <v>45536</v>
      </c>
      <c r="W611" s="1" t="s">
        <v>648</v>
      </c>
      <c r="X611" s="39">
        <f t="shared" si="62"/>
        <v>46265</v>
      </c>
      <c r="Y611" s="1" t="str">
        <f>IFERROR(IF(B611="ФГОС ВО",VLOOKUP(E611,'[1]Науч.спец-ФГОС-кафедра'!$G$3:$H$52,2,0),VLOOKUP(F611,'[1]Науч.спец-ФГОС-кафедра'!$A$3:$H$52,8,0)),"")</f>
        <v/>
      </c>
      <c r="Z611" s="18">
        <v>12</v>
      </c>
      <c r="AA611" s="12" t="str">
        <f>IF(B611="ФГОС 3++",VLOOKUP(F611,'[1]Справочник ФГОС ВО'!$C$2:$K$126,9,0),"")</f>
        <v xml:space="preserve"> </v>
      </c>
      <c r="AB611" s="40"/>
      <c r="AC611" s="11" t="str">
        <f>IF(AND(G611="асп",B611="ФГОС ВО"),VLOOKUP(K611,'[1]Науч.спец-ФГОС-кафедра'!$F$2:$S$52,14,0),"")</f>
        <v/>
      </c>
      <c r="AD611" s="38">
        <f t="shared" si="63"/>
        <v>2026</v>
      </c>
      <c r="AE611" s="38"/>
      <c r="AF611" s="11"/>
    </row>
    <row r="612" spans="1:32">
      <c r="A612" s="5" t="str">
        <f t="shared" si="60"/>
        <v>27.00.00</v>
      </c>
      <c r="B612" s="6" t="s">
        <v>32</v>
      </c>
      <c r="C612" s="7" t="str">
        <f t="shared" si="58"/>
        <v/>
      </c>
      <c r="D612" s="8" t="str">
        <f t="shared" si="59"/>
        <v/>
      </c>
      <c r="E612" s="9" t="str">
        <f>IFERROR(VLOOKUP(F612,'[1]ФГОС ВПО-ФГОС ВО'!$A$2:$C$111,3,0),IF(B612="ФГОС ВО",VLOOKUP([1]Группы!#REF!,'[1]Науч.спец-ФГОС-кафедра'!$F$3:$G$52,2,0),VLOOKUP(J612,'[1]Науч.спец-ФГОС-кафедра'!$B$3:$G$52,6,0)))</f>
        <v>221700</v>
      </c>
      <c r="F612" s="6" t="s">
        <v>699</v>
      </c>
      <c r="G612" s="6" t="s">
        <v>423</v>
      </c>
      <c r="H612" s="37" t="s">
        <v>1068</v>
      </c>
      <c r="I612" s="11" t="s">
        <v>1068</v>
      </c>
      <c r="J612" s="13" t="str">
        <f>IF(B612="ФГТ",VLOOKUP(F612,'[1]Науч.спец-ФГОС-кафедра'!$A$1:$B$52,2,0),VLOOKUP(F612,'[1]ФГОС ВПО-ФГОС ВО'!$A$2:$B$129,2,0))</f>
        <v>Стандартизация и метрология</v>
      </c>
      <c r="K612" s="31" t="s">
        <v>701</v>
      </c>
      <c r="L612" s="14">
        <v>2024</v>
      </c>
      <c r="M612" s="14">
        <f t="shared" ca="1" si="61"/>
        <v>1</v>
      </c>
      <c r="N612" s="2" t="str">
        <f>VLOOKUP(P612,[1]Кафедры!$A$2:$E$587,5,0)</f>
        <v>ИЕиС</v>
      </c>
      <c r="O612" s="2" t="s">
        <v>37</v>
      </c>
      <c r="P612" s="14">
        <v>61</v>
      </c>
      <c r="Q612" s="2" t="str">
        <f>VLOOKUP(P612,[1]Кафедры!$A$2:$D$499,3,0)</f>
        <v>ТССА</v>
      </c>
      <c r="R612" s="2" t="str">
        <f>VLOOKUP(P612,[1]Кафедры!$A$2:$D$587,4,0)</f>
        <v>Мезин И.Ю.</v>
      </c>
      <c r="S612" s="6" t="s">
        <v>38</v>
      </c>
      <c r="T612" s="6"/>
      <c r="U612" s="2"/>
      <c r="V612" s="39">
        <v>45536</v>
      </c>
      <c r="W612" s="2" t="s">
        <v>648</v>
      </c>
      <c r="X612" s="17">
        <f t="shared" si="62"/>
        <v>46265</v>
      </c>
      <c r="Y612" s="2" t="str">
        <f>IFERROR(IF(B612="ФГОС ВО",VLOOKUP(E612,'[1]Науч.спец-ФГОС-кафедра'!$G$3:$H$52,2,0),VLOOKUP(F612,'[1]Науч.спец-ФГОС-кафедра'!$A$3:$H$52,8,0)),"")</f>
        <v/>
      </c>
      <c r="Z612" s="18">
        <v>14</v>
      </c>
      <c r="AA612" s="15" t="str">
        <f>IF(B612="ФГОС 3++",VLOOKUP(F612,'[1]Справочник ФГОС ВО'!$C$2:$K$126,9,0),"")</f>
        <v xml:space="preserve"> </v>
      </c>
      <c r="AB612" s="20"/>
      <c r="AC612" s="6" t="str">
        <f>IF(AND(G612="асп",B612="ФГОС ВО"),VLOOKUP(K612,'[1]Науч.спец-ФГОС-кафедра'!$F$2:$S$52,14,0),"")</f>
        <v/>
      </c>
      <c r="AD612" s="14">
        <f t="shared" si="63"/>
        <v>2026</v>
      </c>
      <c r="AE612" s="14"/>
      <c r="AF612" s="6"/>
    </row>
    <row r="613" spans="1:32" ht="30">
      <c r="A613" s="5" t="str">
        <f t="shared" si="60"/>
        <v>27.00.00</v>
      </c>
      <c r="B613" s="6" t="s">
        <v>32</v>
      </c>
      <c r="C613" s="7" t="str">
        <f t="shared" si="58"/>
        <v/>
      </c>
      <c r="D613" s="8" t="str">
        <f t="shared" si="59"/>
        <v/>
      </c>
      <c r="E613" s="9" t="str">
        <f>IFERROR(VLOOKUP(F613,'[1]ФГОС ВПО-ФГОС ВО'!$A$2:$C$111,3,0),IF(B613="ФГОС ВО",VLOOKUP([1]Группы!#REF!,'[1]Науч.спец-ФГОС-кафедра'!$F$3:$G$52,2,0),VLOOKUP(J613,'[1]Науч.спец-ФГОС-кафедра'!$B$3:$G$52,6,0)))</f>
        <v>220400</v>
      </c>
      <c r="F613" s="6" t="s">
        <v>702</v>
      </c>
      <c r="G613" s="6" t="s">
        <v>423</v>
      </c>
      <c r="H613" s="11" t="s">
        <v>1069</v>
      </c>
      <c r="I613" s="11" t="s">
        <v>1069</v>
      </c>
      <c r="J613" s="13" t="str">
        <f>IF(B613="ФГТ",VLOOKUP(F613,'[1]Науч.спец-ФГОС-кафедра'!$A$1:$B$52,2,0),VLOOKUP(F613,'[1]ФГОС ВПО-ФГОС ВО'!$A$2:$B$129,2,0))</f>
        <v>Управление в технических системах</v>
      </c>
      <c r="K613" s="31" t="s">
        <v>704</v>
      </c>
      <c r="L613" s="38">
        <v>2024</v>
      </c>
      <c r="M613" s="14">
        <f t="shared" ca="1" si="61"/>
        <v>1</v>
      </c>
      <c r="N613" s="2" t="str">
        <f>VLOOKUP(P613,[1]Кафедры!$A$2:$E$587,5,0)</f>
        <v>ИЭиАС</v>
      </c>
      <c r="O613" s="2" t="s">
        <v>77</v>
      </c>
      <c r="P613" s="14">
        <v>2</v>
      </c>
      <c r="Q613" s="2" t="str">
        <f>VLOOKUP(P613,[1]Кафедры!$A$2:$D$499,3,0)</f>
        <v>АСУ</v>
      </c>
      <c r="R613" s="2" t="str">
        <f>VLOOKUP(P613,[1]Кафедры!$A$2:$D$587,4,0)</f>
        <v>Андреев С.М.</v>
      </c>
      <c r="S613" s="6" t="s">
        <v>38</v>
      </c>
      <c r="T613" s="6"/>
      <c r="U613" s="2"/>
      <c r="V613" s="39">
        <v>45536</v>
      </c>
      <c r="W613" s="2" t="s">
        <v>648</v>
      </c>
      <c r="X613" s="17">
        <f t="shared" si="62"/>
        <v>46265</v>
      </c>
      <c r="Y613" s="2" t="str">
        <f>IFERROR(IF(B613="ФГОС ВО",VLOOKUP(E613,'[1]Науч.спец-ФГОС-кафедра'!$G$3:$H$52,2,0),VLOOKUP(F613,'[1]Науч.спец-ФГОС-кафедра'!$A$3:$H$52,8,0)),"")</f>
        <v/>
      </c>
      <c r="Z613" s="18">
        <v>14</v>
      </c>
      <c r="AA613" s="15" t="str">
        <f>IF(B613="ФГОС 3++",VLOOKUP(F613,'[1]Справочник ФГОС ВО'!$C$2:$K$126,9,0),"")</f>
        <v xml:space="preserve"> </v>
      </c>
      <c r="AB613" s="20"/>
      <c r="AC613" s="6" t="str">
        <f>IF(AND(G613="асп",B613="ФГОС ВО"),VLOOKUP(K613,'[1]Науч.спец-ФГОС-кафедра'!$F$2:$S$52,14,0),"")</f>
        <v/>
      </c>
      <c r="AD613" s="14">
        <f t="shared" si="63"/>
        <v>2026</v>
      </c>
      <c r="AE613" s="14"/>
      <c r="AF613" s="14" t="s">
        <v>78</v>
      </c>
    </row>
    <row r="614" spans="1:32">
      <c r="A614" s="5" t="str">
        <f t="shared" si="60"/>
        <v>38.00.00</v>
      </c>
      <c r="B614" s="6" t="s">
        <v>32</v>
      </c>
      <c r="C614" s="7" t="str">
        <f t="shared" si="58"/>
        <v/>
      </c>
      <c r="D614" s="8" t="str">
        <f t="shared" si="59"/>
        <v/>
      </c>
      <c r="E614" s="9" t="str">
        <f>IFERROR(VLOOKUP(F614,'[1]ФГОС ВПО-ФГОС ВО'!$A$2:$C$111,3,0),IF(B614="ФГОС ВО",VLOOKUP([1]Группы!#REF!,'[1]Науч.спец-ФГОС-кафедра'!$F$3:$G$52,2,0),VLOOKUP(J614,'[1]Науч.спец-ФГОС-кафедра'!$B$3:$G$52,6,0)))</f>
        <v>080100</v>
      </c>
      <c r="F614" s="6" t="s">
        <v>433</v>
      </c>
      <c r="G614" s="11" t="s">
        <v>423</v>
      </c>
      <c r="H614" s="56" t="s">
        <v>1070</v>
      </c>
      <c r="I614" s="56" t="s">
        <v>1070</v>
      </c>
      <c r="J614" s="13" t="str">
        <f>IF(B614="ФГТ",VLOOKUP(F614,'[1]Науч.спец-ФГОС-кафедра'!$A$1:$B$52,2,0),VLOOKUP(F614,'[1]ФГОС ВПО-ФГОС ВО'!$A$2:$B$129,2,0))</f>
        <v>Экономика</v>
      </c>
      <c r="K614" s="42" t="s">
        <v>1071</v>
      </c>
      <c r="L614" s="14">
        <v>2024</v>
      </c>
      <c r="M614" s="14">
        <f t="shared" ca="1" si="61"/>
        <v>1</v>
      </c>
      <c r="N614" s="2" t="str">
        <f>VLOOKUP(P614,[1]Кафедры!$A$2:$E$587,5,0)</f>
        <v>ИЭиУ</v>
      </c>
      <c r="O614" s="2" t="s">
        <v>55</v>
      </c>
      <c r="P614" s="14">
        <v>69</v>
      </c>
      <c r="Q614" s="2" t="str">
        <f>VLOOKUP(P614,[1]Кафедры!$A$2:$D$499,3,0)</f>
        <v>Экономики</v>
      </c>
      <c r="R614" s="2" t="str">
        <f>VLOOKUP(P614,[1]Кафедры!$A$2:$D$587,4,0)</f>
        <v>Васильева А.Г.</v>
      </c>
      <c r="S614" s="6" t="s">
        <v>278</v>
      </c>
      <c r="T614" s="6"/>
      <c r="U614" s="2"/>
      <c r="V614" s="17">
        <v>45566</v>
      </c>
      <c r="W614" s="2" t="s">
        <v>426</v>
      </c>
      <c r="X614" s="17">
        <f t="shared" si="62"/>
        <v>46418</v>
      </c>
      <c r="Y614" s="2" t="str">
        <f>IFERROR(IF(B614="ФГОС ВО",VLOOKUP(E614,'[1]Науч.спец-ФГОС-кафедра'!$G$3:$H$52,2,0),VLOOKUP(F614,'[1]Науч.спец-ФГОС-кафедра'!$A$3:$H$52,8,0)),"")</f>
        <v/>
      </c>
      <c r="Z614" s="18">
        <v>14</v>
      </c>
      <c r="AA614" s="15" t="str">
        <f>IF(B614="ФГОС 3++",VLOOKUP(F614,'[1]Справочник ФГОС ВО'!$C$2:$K$126,9,0),"")</f>
        <v xml:space="preserve"> </v>
      </c>
      <c r="AB614" s="20"/>
      <c r="AC614" s="6" t="str">
        <f>IF(AND(G614="асп",B614="ФГОС ВО"),VLOOKUP(K614,'[1]Науч.спец-ФГОС-кафедра'!$F$2:$S$52,14,0),"")</f>
        <v/>
      </c>
      <c r="AD614" s="14">
        <f t="shared" si="63"/>
        <v>2027</v>
      </c>
      <c r="AE614" s="14"/>
      <c r="AF614" s="6"/>
    </row>
    <row r="615" spans="1:32" ht="25.5">
      <c r="A615" s="5" t="str">
        <f t="shared" si="60"/>
        <v>38.00.00</v>
      </c>
      <c r="B615" s="6" t="s">
        <v>32</v>
      </c>
      <c r="C615" s="7" t="str">
        <f t="shared" si="58"/>
        <v/>
      </c>
      <c r="D615" s="8" t="str">
        <f t="shared" si="59"/>
        <v/>
      </c>
      <c r="E615" s="9" t="str">
        <f>IFERROR(VLOOKUP(F615,'[1]ФГОС ВПО-ФГОС ВО'!$A$2:$C$111,3,0),IF(B615="ФГОС ВО",VLOOKUP([1]Группы!K615,'[1]Науч.спец-ФГОС-кафедра'!$F$3:$G$52,2,0),VLOOKUP(J615,'[1]Науч.спец-ФГОС-кафедра'!$B$3:$G$52,6,0)))</f>
        <v>080100</v>
      </c>
      <c r="F615" s="6" t="s">
        <v>433</v>
      </c>
      <c r="G615" s="11" t="s">
        <v>423</v>
      </c>
      <c r="H615" s="84" t="s">
        <v>1072</v>
      </c>
      <c r="I615" s="11" t="s">
        <v>1072</v>
      </c>
      <c r="J615" s="13" t="str">
        <f>IF(B615="ФГТ",VLOOKUP(F615,'[1]Науч.спец-ФГОС-кафедра'!$A$1:$B$52,2,0),VLOOKUP(F615,'[1]ФГОС ВПО-ФГОС ВО'!$A$2:$B$129,2,0))</f>
        <v>Экономика</v>
      </c>
      <c r="K615" s="55" t="s">
        <v>1073</v>
      </c>
      <c r="L615" s="14">
        <v>2024</v>
      </c>
      <c r="M615" s="14">
        <f t="shared" ca="1" si="61"/>
        <v>1</v>
      </c>
      <c r="N615" s="2" t="str">
        <f>VLOOKUP(P615,[1]Кафедры!$A$2:$E$587,5,0)</f>
        <v>ИЭиУ</v>
      </c>
      <c r="O615" s="2" t="s">
        <v>289</v>
      </c>
      <c r="P615" s="14">
        <v>69</v>
      </c>
      <c r="Q615" s="2" t="str">
        <f>VLOOKUP(P615,[1]Кафедры!$A$2:$D$587,3,0)</f>
        <v>Экономики</v>
      </c>
      <c r="R615" s="2" t="str">
        <f>VLOOKUP(P615,[1]Кафедры!$A$2:$D$587,4,0)</f>
        <v>Васильева А.Г.</v>
      </c>
      <c r="S615" s="6" t="s">
        <v>38</v>
      </c>
      <c r="T615" s="6"/>
      <c r="U615" s="2"/>
      <c r="V615" s="17">
        <v>45536</v>
      </c>
      <c r="W615" s="2" t="s">
        <v>648</v>
      </c>
      <c r="X615" s="17">
        <f t="shared" si="62"/>
        <v>46265</v>
      </c>
      <c r="Y615" s="2" t="str">
        <f>IFERROR(IF(B615="ФГОС ВО",VLOOKUP(E615,'[1]Науч.спец-ФГОС-кафедра'!$G$3:$H$52,2,0),VLOOKUP(F615,'[1]Науч.спец-ФГОС-кафедра'!$A$3:$H$52,8,0)),"")</f>
        <v/>
      </c>
      <c r="Z615" s="18">
        <v>8</v>
      </c>
      <c r="AA615" s="12" t="str">
        <f>IF(B615="ФГОС 3++",VLOOKUP(F615,'[1]Справочник ФГОС ВО'!$C$2:$K$126,9,0),"")</f>
        <v xml:space="preserve"> </v>
      </c>
      <c r="AB615" s="20"/>
      <c r="AC615" s="6" t="str">
        <f>IF(AND(G615="асп",B615="ФГОС ВО"),VLOOKUP(K615,'[1]Науч.спец-ФГОС-кафедра'!$F$2:$S$52,14,0),"")</f>
        <v/>
      </c>
      <c r="AD615" s="14">
        <f t="shared" si="63"/>
        <v>2026</v>
      </c>
      <c r="AE615" s="14"/>
      <c r="AF615" s="6"/>
    </row>
    <row r="616" spans="1:32" ht="26.45" customHeight="1">
      <c r="A616" s="5" t="str">
        <f t="shared" si="60"/>
        <v>38.00.00</v>
      </c>
      <c r="B616" s="6" t="s">
        <v>32</v>
      </c>
      <c r="C616" s="7" t="str">
        <f t="shared" si="58"/>
        <v/>
      </c>
      <c r="D616" s="8" t="str">
        <f t="shared" si="59"/>
        <v/>
      </c>
      <c r="E616" s="9" t="str">
        <f>IFERROR(VLOOKUP(F616,'[1]ФГОС ВПО-ФГОС ВО'!$A$2:$C$111,3,0),IF(B616="ФГОС ВО",VLOOKUP([1]Группы!#REF!,'[1]Науч.спец-ФГОС-кафедра'!$F$3:$G$52,2,0),VLOOKUP(J616,'[1]Науч.спец-ФГОС-кафедра'!$B$3:$G$52,6,0)))</f>
        <v>080100</v>
      </c>
      <c r="F616" s="6" t="s">
        <v>433</v>
      </c>
      <c r="G616" s="11" t="s">
        <v>423</v>
      </c>
      <c r="H616" s="48" t="s">
        <v>1074</v>
      </c>
      <c r="I616" s="82" t="s">
        <v>1074</v>
      </c>
      <c r="J616" s="13" t="str">
        <f>IF(B616="ФГТ",VLOOKUP(F616,'[1]Науч.спец-ФГОС-кафедра'!$A$1:$B$52,2,0),VLOOKUP(F616,'[1]ФГОС ВПО-ФГОС ВО'!$A$2:$B$129,2,0))</f>
        <v>Экономика</v>
      </c>
      <c r="K616" s="21" t="s">
        <v>708</v>
      </c>
      <c r="L616" s="14">
        <v>2024</v>
      </c>
      <c r="M616" s="14">
        <f t="shared" ca="1" si="61"/>
        <v>1</v>
      </c>
      <c r="N616" s="2" t="str">
        <f>VLOOKUP(P616,[1]Кафедры!$A$2:$E$587,5,0)</f>
        <v>ИЭПиОО</v>
      </c>
      <c r="O616" s="2" t="s">
        <v>55</v>
      </c>
      <c r="P616" s="14">
        <v>102</v>
      </c>
      <c r="Q616" s="2" t="str">
        <f>VLOOKUP(P616,[1]Кафедры!$A$2:$D$587,3,0)</f>
        <v>УСиБА</v>
      </c>
      <c r="R616" s="2" t="str">
        <f>VLOOKUP(P616,[1]Кафедры!$A$2:$D$587,4,0)</f>
        <v xml:space="preserve">Замбржицкая Е.С. </v>
      </c>
      <c r="S616" s="6" t="s">
        <v>38</v>
      </c>
      <c r="T616" s="6"/>
      <c r="U616" s="2"/>
      <c r="V616" s="17">
        <v>45536</v>
      </c>
      <c r="W616" s="2" t="s">
        <v>648</v>
      </c>
      <c r="X616" s="17">
        <f t="shared" si="62"/>
        <v>46265</v>
      </c>
      <c r="Y616" s="2" t="str">
        <f>IFERROR(IF(B616="ФГОС ВО",VLOOKUP(E616,'[1]Науч.спец-ФГОС-кафедра'!$G$3:$H$52,2,0),VLOOKUP(F616,'[1]Науч.спец-ФГОС-кафедра'!$A$3:$H$52,8,0)),"")</f>
        <v/>
      </c>
      <c r="Z616" s="18">
        <v>17</v>
      </c>
      <c r="AA616" s="15" t="str">
        <f>IF(B616="ФГОС 3++",VLOOKUP(F616,'[1]Справочник ФГОС ВО'!$C$2:$K$126,9,0),"")</f>
        <v xml:space="preserve"> </v>
      </c>
      <c r="AB616" s="20"/>
      <c r="AC616" s="6" t="str">
        <f>IF(AND(G616="асп",B616="ФГОС ВО"),VLOOKUP(K616,'[1]Науч.спец-ФГОС-кафедра'!$F$2:$S$52,14,0),"")</f>
        <v/>
      </c>
      <c r="AD616" s="14">
        <f t="shared" si="63"/>
        <v>2026</v>
      </c>
      <c r="AE616" s="14"/>
      <c r="AF616" s="6"/>
    </row>
    <row r="617" spans="1:32" ht="30">
      <c r="A617" s="5" t="str">
        <f t="shared" si="60"/>
        <v>38.00.00</v>
      </c>
      <c r="B617" s="6" t="s">
        <v>32</v>
      </c>
      <c r="C617" s="7" t="str">
        <f t="shared" si="58"/>
        <v/>
      </c>
      <c r="D617" s="8" t="str">
        <f t="shared" si="59"/>
        <v/>
      </c>
      <c r="E617" s="9" t="str">
        <f>IFERROR(VLOOKUP(F617,'[1]ФГОС ВПО-ФГОС ВО'!$A$2:$C$111,3,0),IF(B617="ФГОС ВО",VLOOKUP([1]Группы!#REF!,'[1]Науч.спец-ФГОС-кафедра'!$F$3:$G$52,2,0),VLOOKUP(J617,'[1]Науч.спец-ФГОС-кафедра'!$B$3:$G$52,6,0)))</f>
        <v>080200</v>
      </c>
      <c r="F617" s="6" t="s">
        <v>436</v>
      </c>
      <c r="G617" s="11" t="s">
        <v>423</v>
      </c>
      <c r="H617" s="23" t="s">
        <v>1075</v>
      </c>
      <c r="I617" s="12" t="s">
        <v>1076</v>
      </c>
      <c r="J617" s="13" t="str">
        <f>IF(B617="ФГТ",VLOOKUP(F617,'[1]Науч.спец-ФГОС-кафедра'!$A$1:$B$52,2,0),VLOOKUP(F617,'[1]ФГОС ВПО-ФГОС ВО'!$A$2:$B$129,2,0))</f>
        <v>Менеджмент</v>
      </c>
      <c r="K617" s="54" t="s">
        <v>438</v>
      </c>
      <c r="L617" s="14">
        <v>2024</v>
      </c>
      <c r="M617" s="14">
        <f t="shared" ca="1" si="61"/>
        <v>1</v>
      </c>
      <c r="N617" s="2" t="str">
        <f>VLOOKUP(P617,[1]Кафедры!$A$2:$E$587,5,0)</f>
        <v>ИЭиУ</v>
      </c>
      <c r="O617" s="2" t="s">
        <v>289</v>
      </c>
      <c r="P617" s="14">
        <v>29</v>
      </c>
      <c r="Q617" s="2" t="str">
        <f>VLOOKUP(P617,[1]Кафедры!$A$2:$D$587,3,0)</f>
        <v>МиГУ</v>
      </c>
      <c r="R617" s="2" t="str">
        <f>VLOOKUP(P617,[1]Кафедры!$A$2:$D$587,4,0)</f>
        <v>Назарова О.Л.</v>
      </c>
      <c r="S617" s="6" t="s">
        <v>38</v>
      </c>
      <c r="T617" s="6"/>
      <c r="U617" s="2"/>
      <c r="V617" s="17">
        <v>45536</v>
      </c>
      <c r="W617" s="2" t="s">
        <v>648</v>
      </c>
      <c r="X617" s="17">
        <f t="shared" si="62"/>
        <v>46265</v>
      </c>
      <c r="Y617" s="2" t="str">
        <f>IFERROR(IF(B617="ФГОС ВО",VLOOKUP(E617,'[1]Науч.спец-ФГОС-кафедра'!$G$3:$H$52,2,0),VLOOKUP(F617,'[1]Науч.спец-ФГОС-кафедра'!$A$3:$H$52,8,0)),"")</f>
        <v/>
      </c>
      <c r="Z617" s="18">
        <v>12</v>
      </c>
      <c r="AA617" s="15" t="str">
        <f>IF(B617="ФГОС 3++",VLOOKUP(F617,'[1]Справочник ФГОС ВО'!$C$2:$K$126,9,0),"")</f>
        <v xml:space="preserve"> </v>
      </c>
      <c r="AB617" s="20"/>
      <c r="AC617" s="6" t="str">
        <f>IF(AND(G617="асп",B617="ФГОС ВО"),VLOOKUP(K617,'[1]Науч.спец-ФГОС-кафедра'!$F$2:$S$52,14,0),"")</f>
        <v/>
      </c>
      <c r="AD617" s="14">
        <f t="shared" si="63"/>
        <v>2026</v>
      </c>
      <c r="AE617" s="14"/>
      <c r="AF617" s="6"/>
    </row>
    <row r="618" spans="1:32">
      <c r="A618" s="5" t="str">
        <f t="shared" si="60"/>
        <v>38.00.00</v>
      </c>
      <c r="B618" s="6" t="s">
        <v>32</v>
      </c>
      <c r="C618" s="7" t="str">
        <f t="shared" si="58"/>
        <v/>
      </c>
      <c r="D618" s="8" t="str">
        <f t="shared" si="59"/>
        <v/>
      </c>
      <c r="E618" s="9" t="str">
        <f>IFERROR(VLOOKUP(F618,'[1]ФГОС ВПО-ФГОС ВО'!$A$2:$C$111,3,0),IF(B618="ФГОС ВО",VLOOKUP([1]Группы!#REF!,'[1]Науч.спец-ФГОС-кафедра'!$F$3:$G$52,2,0),VLOOKUP(J618,'[1]Науч.спец-ФГОС-кафедра'!$B$3:$G$52,6,0)))</f>
        <v>080200</v>
      </c>
      <c r="F618" s="6" t="s">
        <v>436</v>
      </c>
      <c r="G618" s="11" t="s">
        <v>423</v>
      </c>
      <c r="H618" s="11" t="s">
        <v>1077</v>
      </c>
      <c r="I618" s="11" t="s">
        <v>1077</v>
      </c>
      <c r="J618" s="13" t="str">
        <f>IF(B618="ФГТ",VLOOKUP(F618,'[1]Науч.спец-ФГОС-кафедра'!$A$1:$B$52,2,0),VLOOKUP(F618,'[1]ФГОС ВПО-ФГОС ВО'!$A$2:$B$129,2,0))</f>
        <v>Менеджмент</v>
      </c>
      <c r="K618" s="54" t="s">
        <v>438</v>
      </c>
      <c r="L618" s="14">
        <v>2024</v>
      </c>
      <c r="M618" s="14">
        <f t="shared" ca="1" si="61"/>
        <v>1</v>
      </c>
      <c r="N618" s="2" t="str">
        <f>VLOOKUP(P618,[1]Кафедры!$A$2:$E$587,5,0)</f>
        <v>ИЭиУ</v>
      </c>
      <c r="O618" s="2" t="s">
        <v>55</v>
      </c>
      <c r="P618" s="14">
        <v>29</v>
      </c>
      <c r="Q618" s="2" t="str">
        <f>VLOOKUP(P618,[1]Кафедры!$A$2:$D$587,3,0)</f>
        <v>МиГУ</v>
      </c>
      <c r="R618" s="2" t="str">
        <f>VLOOKUP(P618,[1]Кафедры!$A$2:$D$587,4,0)</f>
        <v>Назарова О.Л.</v>
      </c>
      <c r="S618" s="6" t="s">
        <v>73</v>
      </c>
      <c r="T618" s="6"/>
      <c r="U618" s="2"/>
      <c r="V618" s="39">
        <v>45566</v>
      </c>
      <c r="W618" s="2" t="s">
        <v>426</v>
      </c>
      <c r="X618" s="17">
        <f t="shared" si="62"/>
        <v>46418</v>
      </c>
      <c r="Y618" s="2" t="str">
        <f>IFERROR(IF(B618="ФГОС ВО",VLOOKUP(E618,'[1]Науч.спец-ФГОС-кафедра'!$G$3:$H$52,2,0),VLOOKUP(F618,'[1]Науч.спец-ФГОС-кафедра'!$A$3:$H$52,8,0)),"")</f>
        <v/>
      </c>
      <c r="Z618" s="18">
        <v>19</v>
      </c>
      <c r="AA618" s="15" t="str">
        <f>IF(B618="ФГОС 3++",VLOOKUP(F618,'[1]Справочник ФГОС ВО'!$C$2:$K$126,9,0),"")</f>
        <v xml:space="preserve"> </v>
      </c>
      <c r="AB618" s="20"/>
      <c r="AC618" s="6" t="str">
        <f>IF(AND(G618="асп",B618="ФГОС ВО"),VLOOKUP(K618,'[1]Науч.спец-ФГОС-кафедра'!$F$2:$S$52,14,0),"")</f>
        <v/>
      </c>
      <c r="AD618" s="14">
        <f t="shared" si="63"/>
        <v>2027</v>
      </c>
      <c r="AE618" s="14"/>
      <c r="AF618" s="6"/>
    </row>
    <row r="619" spans="1:32" ht="25.5">
      <c r="A619" s="5" t="str">
        <f t="shared" si="60"/>
        <v>38.00.00</v>
      </c>
      <c r="B619" s="6" t="s">
        <v>32</v>
      </c>
      <c r="C619" s="7" t="str">
        <f t="shared" si="58"/>
        <v/>
      </c>
      <c r="D619" s="8" t="str">
        <f t="shared" si="59"/>
        <v/>
      </c>
      <c r="E619" s="9" t="str">
        <f>IFERROR(VLOOKUP(F619,'[1]ФГОС ВПО-ФГОС ВО'!$A$2:$C$111,3,0),IF(B619="ФГОС ВО",VLOOKUP([1]Группы!#REF!,'[1]Науч.спец-ФГОС-кафедра'!$F$3:$G$52,2,0),VLOOKUP(J619,'[1]Науч.спец-ФГОС-кафедра'!$B$3:$G$52,6,0)))</f>
        <v>080400</v>
      </c>
      <c r="F619" s="6" t="s">
        <v>439</v>
      </c>
      <c r="G619" s="11" t="s">
        <v>423</v>
      </c>
      <c r="H619" s="11" t="s">
        <v>1078</v>
      </c>
      <c r="I619" s="11" t="s">
        <v>1078</v>
      </c>
      <c r="J619" s="13" t="str">
        <f>IF(B619="ФГТ",VLOOKUP(F619,'[1]Науч.спец-ФГОС-кафедра'!$A$1:$B$52,2,0),VLOOKUP(F619,'[1]ФГОС ВПО-ФГОС ВО'!$A$2:$B$129,2,0))</f>
        <v>Управление персоналом</v>
      </c>
      <c r="K619" s="54" t="s">
        <v>1079</v>
      </c>
      <c r="L619" s="14">
        <v>2024</v>
      </c>
      <c r="M619" s="14">
        <f t="shared" ca="1" si="61"/>
        <v>1</v>
      </c>
      <c r="N619" s="2" t="str">
        <f>VLOOKUP(P619,[1]Кафедры!$A$2:$E$587,5,0)</f>
        <v>ИЭиУ</v>
      </c>
      <c r="O619" s="2" t="s">
        <v>55</v>
      </c>
      <c r="P619" s="14">
        <v>29</v>
      </c>
      <c r="Q619" s="2" t="str">
        <f>VLOOKUP(P619,[1]Кафедры!$A$2:$D$587,3,0)</f>
        <v>МиГУ</v>
      </c>
      <c r="R619" s="2" t="str">
        <f>VLOOKUP(P619,[1]Кафедры!$A$2:$D$587,4,0)</f>
        <v>Назарова О.Л.</v>
      </c>
      <c r="S619" s="6" t="s">
        <v>73</v>
      </c>
      <c r="T619" s="6"/>
      <c r="U619" s="2"/>
      <c r="V619" s="17">
        <v>45566</v>
      </c>
      <c r="W619" s="2" t="s">
        <v>426</v>
      </c>
      <c r="X619" s="17">
        <f t="shared" si="62"/>
        <v>46418</v>
      </c>
      <c r="Y619" s="2" t="str">
        <f>IFERROR(IF(B619="ФГОС ВО",VLOOKUP(E619,'[1]Науч.спец-ФГОС-кафедра'!$G$3:$H$52,2,0),VLOOKUP(F619,'[1]Науч.спец-ФГОС-кафедра'!$A$3:$H$52,8,0)),"")</f>
        <v/>
      </c>
      <c r="Z619" s="18">
        <v>15</v>
      </c>
      <c r="AA619" s="15" t="str">
        <f>IF(B619="ФГОС 3++",VLOOKUP(F619,'[1]Справочник ФГОС ВО'!$C$2:$K$126,9,0),"")</f>
        <v xml:space="preserve"> </v>
      </c>
      <c r="AB619" s="20"/>
      <c r="AC619" s="6" t="str">
        <f>IF(AND(G619="асп",B619="ФГОС ВО"),VLOOKUP(K619,'[1]Науч.спец-ФГОС-кафедра'!$F$2:$S$52,14,0),"")</f>
        <v/>
      </c>
      <c r="AD619" s="14">
        <f t="shared" si="63"/>
        <v>2027</v>
      </c>
      <c r="AE619" s="14"/>
      <c r="AF619" s="6"/>
    </row>
    <row r="620" spans="1:32" ht="38.25">
      <c r="A620" s="5" t="str">
        <f t="shared" si="60"/>
        <v>44.00.00</v>
      </c>
      <c r="B620" s="6" t="s">
        <v>32</v>
      </c>
      <c r="C620" s="7" t="str">
        <f t="shared" si="58"/>
        <v/>
      </c>
      <c r="D620" s="8" t="str">
        <f t="shared" si="59"/>
        <v/>
      </c>
      <c r="E620" s="9" t="str">
        <f>IFERROR(VLOOKUP(F620,'[1]ФГОС ВПО-ФГОС ВО'!$A$2:$C$111,3,0),IF(B620="ФГОС ВО",VLOOKUP([1]Группы!#REF!,'[1]Науч.спец-ФГОС-кафедра'!$F$3:$G$52,2,0),VLOOKUP(J620,'[1]Науч.спец-ФГОС-кафедра'!$B$3:$G$52,6,0)))</f>
        <v>050100</v>
      </c>
      <c r="F620" s="10" t="s">
        <v>445</v>
      </c>
      <c r="G620" s="11" t="s">
        <v>423</v>
      </c>
      <c r="H620" s="56" t="s">
        <v>1080</v>
      </c>
      <c r="I620" s="56" t="s">
        <v>1080</v>
      </c>
      <c r="J620" s="13" t="str">
        <f>IF(B620="ФГТ",VLOOKUP(F620,'[1]Науч.спец-ФГОС-кафедра'!$A$1:$B$52,2,0),VLOOKUP(F620,'[1]ФГОС ВПО-ФГОС ВО'!$A$2:$B$129,2,0))</f>
        <v>Педагогическое образование</v>
      </c>
      <c r="K620" s="13" t="s">
        <v>717</v>
      </c>
      <c r="L620" s="14">
        <v>2024</v>
      </c>
      <c r="M620" s="14">
        <f t="shared" ca="1" si="61"/>
        <v>1</v>
      </c>
      <c r="N620" s="2" t="str">
        <f>VLOOKUP(P620,[1]Кафедры!$A$2:$E$587,5,0)</f>
        <v>ИГО</v>
      </c>
      <c r="O620" s="2" t="s">
        <v>55</v>
      </c>
      <c r="P620" s="2">
        <v>49</v>
      </c>
      <c r="Q620" s="2" t="str">
        <f>VLOOKUP(P620,[1]Кафедры!$A$2:$D$587,3,0)</f>
        <v>РЯОЯиМК</v>
      </c>
      <c r="R620" s="2" t="str">
        <f>VLOOKUP(P620,[1]Кафедры!$A$2:$D$587,4,0)</f>
        <v>Чурилина Л.Н.</v>
      </c>
      <c r="S620" s="15" t="s">
        <v>278</v>
      </c>
      <c r="T620" s="2"/>
      <c r="U620" s="2"/>
      <c r="V620" s="17">
        <v>45566</v>
      </c>
      <c r="W620" s="2" t="s">
        <v>426</v>
      </c>
      <c r="X620" s="17">
        <f t="shared" si="62"/>
        <v>46418</v>
      </c>
      <c r="Y620" s="2" t="str">
        <f>IFERROR(IF(B620="ФГОС ВО",VLOOKUP(E620,'[1]Науч.спец-ФГОС-кафедра'!$G$3:$H$52,2,0),VLOOKUP(F620,'[1]Науч.спец-ФГОС-кафедра'!$A$3:$H$52,8,0)),"")</f>
        <v/>
      </c>
      <c r="Z620" s="18">
        <v>9</v>
      </c>
      <c r="AA620" s="15" t="str">
        <f>IF(B620="ФГОС 3++",VLOOKUP(F620,'[1]Справочник ФГОС ВО'!$C$2:$K$126,9,0),"")</f>
        <v xml:space="preserve"> </v>
      </c>
      <c r="AB620" s="20"/>
      <c r="AC620" s="6" t="str">
        <f>IF(AND(G620="асп",B620="ФГОС ВО"),VLOOKUP(K620,'[1]Науч.спец-ФГОС-кафедра'!$F$2:$S$52,14,0),"")</f>
        <v/>
      </c>
      <c r="AD620" s="14">
        <f t="shared" si="63"/>
        <v>2027</v>
      </c>
      <c r="AE620" s="14"/>
      <c r="AF620" s="6"/>
    </row>
    <row r="621" spans="1:32" ht="30">
      <c r="A621" s="5" t="str">
        <f t="shared" si="60"/>
        <v>44.00.00</v>
      </c>
      <c r="B621" s="6" t="s">
        <v>32</v>
      </c>
      <c r="C621" s="7" t="str">
        <f t="shared" si="58"/>
        <v/>
      </c>
      <c r="D621" s="8" t="str">
        <f t="shared" si="59"/>
        <v/>
      </c>
      <c r="E621" s="9" t="str">
        <f>IFERROR(VLOOKUP(F621,'[1]ФГОС ВПО-ФГОС ВО'!$A$2:$C$111,3,0),IF(B621="ФГОС ВО",VLOOKUP([1]Группы!#REF!,'[1]Науч.спец-ФГОС-кафедра'!$F$3:$G$52,2,0),VLOOKUP(J621,'[1]Науч.спец-ФГОС-кафедра'!$B$3:$G$52,6,0)))</f>
        <v>050100</v>
      </c>
      <c r="F621" s="10" t="s">
        <v>445</v>
      </c>
      <c r="G621" s="11" t="s">
        <v>423</v>
      </c>
      <c r="H621" s="56" t="s">
        <v>1081</v>
      </c>
      <c r="I621" s="56" t="s">
        <v>1081</v>
      </c>
      <c r="J621" s="13" t="str">
        <f>IF(B621="ФГТ",VLOOKUP(F621,'[1]Науч.спец-ФГОС-кафедра'!$A$1:$B$52,2,0),VLOOKUP(F621,'[1]ФГОС ВПО-ФГОС ВО'!$A$2:$B$129,2,0))</f>
        <v>Педагогическое образование</v>
      </c>
      <c r="K621" s="21" t="s">
        <v>878</v>
      </c>
      <c r="L621" s="14">
        <v>2024</v>
      </c>
      <c r="M621" s="14">
        <f t="shared" ca="1" si="61"/>
        <v>1</v>
      </c>
      <c r="N621" s="2" t="str">
        <f>VLOOKUP(P621,[1]Кафедры!$A$2:$E$587,5,0)</f>
        <v>ИГО</v>
      </c>
      <c r="O621" s="2" t="s">
        <v>55</v>
      </c>
      <c r="P621" s="2">
        <v>16</v>
      </c>
      <c r="Q621" s="2" t="str">
        <f>VLOOKUP(P621,[1]Кафедры!$A$2:$D$587,3,0)</f>
        <v>ДиСО</v>
      </c>
      <c r="R621" s="2" t="str">
        <f>VLOOKUP(P621,[1]Кафедры!$A$2:$D$587,4,0)</f>
        <v>Чернобровкин В.А.</v>
      </c>
      <c r="S621" s="15" t="s">
        <v>278</v>
      </c>
      <c r="T621" s="2"/>
      <c r="U621" s="2"/>
      <c r="V621" s="17">
        <v>45566</v>
      </c>
      <c r="W621" s="2" t="s">
        <v>426</v>
      </c>
      <c r="X621" s="17">
        <f t="shared" si="62"/>
        <v>46418</v>
      </c>
      <c r="Y621" s="2" t="str">
        <f>IFERROR(IF(B621="ФГОС ВО",VLOOKUP(E621,'[1]Науч.спец-ФГОС-кафедра'!$G$3:$H$52,2,0),VLOOKUP(F621,'[1]Науч.спец-ФГОС-кафедра'!$A$3:$H$52,8,0)),"")</f>
        <v/>
      </c>
      <c r="Z621" s="18">
        <v>12</v>
      </c>
      <c r="AA621" s="15" t="str">
        <f>IF(B621="ФГОС 3++",VLOOKUP(F621,'[1]Справочник ФГОС ВО'!$C$2:$K$126,9,0),"")</f>
        <v xml:space="preserve"> </v>
      </c>
      <c r="AB621" s="20"/>
      <c r="AC621" s="6" t="str">
        <f>IF(AND(G621="асп",B621="ФГОС ВО"),VLOOKUP(K621,'[1]Науч.спец-ФГОС-кафедра'!$F$2:$S$52,14,0),"")</f>
        <v/>
      </c>
      <c r="AD621" s="14">
        <f t="shared" si="63"/>
        <v>2027</v>
      </c>
      <c r="AE621" s="14"/>
      <c r="AF621" s="6"/>
    </row>
    <row r="622" spans="1:32" ht="26.45" customHeight="1">
      <c r="A622" s="5" t="str">
        <f t="shared" si="60"/>
        <v>44.00.00</v>
      </c>
      <c r="B622" s="6" t="s">
        <v>32</v>
      </c>
      <c r="C622" s="7" t="str">
        <f t="shared" si="58"/>
        <v/>
      </c>
      <c r="D622" s="8" t="str">
        <f t="shared" si="59"/>
        <v/>
      </c>
      <c r="E622" s="9" t="str">
        <f>IFERROR(VLOOKUP(F622,'[1]ФГОС ВПО-ФГОС ВО'!$A$2:$C$111,3,0),IF(B622="ФГОС ВО",VLOOKUP([1]Группы!#REF!,'[1]Науч.спец-ФГОС-кафедра'!$F$3:$G$52,2,0),VLOOKUP(J622,'[1]Науч.спец-ФГОС-кафедра'!$B$3:$G$52,6,0)))</f>
        <v>050100</v>
      </c>
      <c r="F622" s="10" t="s">
        <v>445</v>
      </c>
      <c r="G622" s="11" t="s">
        <v>423</v>
      </c>
      <c r="H622" s="12" t="s">
        <v>1082</v>
      </c>
      <c r="I622" s="12" t="s">
        <v>1082</v>
      </c>
      <c r="J622" s="13" t="str">
        <f>IF(B622="ФГТ",VLOOKUP(F622,'[1]Науч.спец-ФГОС-кафедра'!$A$1:$B$52,2,0),VLOOKUP(F622,'[1]ФГОС ВПО-ФГОС ВО'!$A$2:$B$129,2,0))</f>
        <v>Педагогическое образование</v>
      </c>
      <c r="K622" s="13" t="s">
        <v>447</v>
      </c>
      <c r="L622" s="14">
        <v>2024</v>
      </c>
      <c r="M622" s="14">
        <f t="shared" ca="1" si="61"/>
        <v>1</v>
      </c>
      <c r="N622" s="2" t="str">
        <f>VLOOKUP(P622,[1]Кафедры!$A$2:$E$587,5,0)</f>
        <v>ИГО</v>
      </c>
      <c r="O622" s="2" t="s">
        <v>55</v>
      </c>
      <c r="P622" s="2">
        <v>35</v>
      </c>
      <c r="Q622" s="2" t="str">
        <f>VLOOKUP(P622,[1]Кафедры!$A$2:$D$587,3,0)</f>
        <v>ПОиД</v>
      </c>
      <c r="R622" s="2" t="str">
        <f>VLOOKUP(P622,[1]Кафедры!$A$2:$D$587,4,0)</f>
        <v>Великанова С.С.</v>
      </c>
      <c r="S622" s="15" t="s">
        <v>278</v>
      </c>
      <c r="T622" s="6"/>
      <c r="U622" s="2"/>
      <c r="V622" s="17">
        <v>45566</v>
      </c>
      <c r="W622" s="2" t="s">
        <v>426</v>
      </c>
      <c r="X622" s="17">
        <f t="shared" si="62"/>
        <v>46418</v>
      </c>
      <c r="Y622" s="2" t="str">
        <f>IFERROR(IF(B622="ФГОС ВО",VLOOKUP(E622,'[1]Науч.спец-ФГОС-кафедра'!$G$3:$H$52,2,0),VLOOKUP(F622,'[1]Науч.спец-ФГОС-кафедра'!$A$3:$H$52,8,0)),"")</f>
        <v/>
      </c>
      <c r="Z622" s="18">
        <v>11</v>
      </c>
      <c r="AA622" s="15" t="str">
        <f>IF(B622="ФГОС 3++",VLOOKUP(F622,'[1]Справочник ФГОС ВО'!$C$2:$K$126,9,0),"")</f>
        <v xml:space="preserve"> </v>
      </c>
      <c r="AB622" s="20"/>
      <c r="AC622" s="6" t="str">
        <f>IF(AND(G622="асп",B622="ФГОС ВО"),VLOOKUP(K622,'[1]Науч.спец-ФГОС-кафедра'!$F$2:$S$52,14,0),"")</f>
        <v/>
      </c>
      <c r="AD622" s="14">
        <f t="shared" si="63"/>
        <v>2027</v>
      </c>
      <c r="AE622" s="14"/>
      <c r="AF622" s="6"/>
    </row>
    <row r="623" spans="1:32" ht="25.5" customHeight="1">
      <c r="A623" s="5" t="str">
        <f t="shared" si="60"/>
        <v>44.00.00</v>
      </c>
      <c r="B623" s="6" t="s">
        <v>32</v>
      </c>
      <c r="C623" s="7" t="str">
        <f t="shared" si="58"/>
        <v/>
      </c>
      <c r="D623" s="8" t="str">
        <f t="shared" si="59"/>
        <v/>
      </c>
      <c r="E623" s="9" t="str">
        <f>IFERROR(VLOOKUP(F623,'[1]ФГОС ВПО-ФГОС ВО'!$A$2:$C$111,3,0),IF(B623="ФГОС ВО",VLOOKUP([1]Группы!#REF!,'[1]Науч.спец-ФГОС-кафедра'!$F$3:$G$52,2,0),VLOOKUP(J623,'[1]Науч.спец-ФГОС-кафедра'!$B$3:$G$52,6,0)))</f>
        <v>050100</v>
      </c>
      <c r="F623" s="10" t="s">
        <v>445</v>
      </c>
      <c r="G623" s="11" t="s">
        <v>423</v>
      </c>
      <c r="H623" s="12" t="s">
        <v>1083</v>
      </c>
      <c r="I623" s="12" t="s">
        <v>1083</v>
      </c>
      <c r="J623" s="13" t="str">
        <f>IF(B623="ФГТ",VLOOKUP(F623,'[1]Науч.спец-ФГОС-кафедра'!$A$1:$B$52,2,0),VLOOKUP(F623,'[1]ФГОС ВПО-ФГОС ВО'!$A$2:$B$129,2,0))</f>
        <v>Педагогическое образование</v>
      </c>
      <c r="K623" s="13" t="s">
        <v>447</v>
      </c>
      <c r="L623" s="14">
        <v>2024</v>
      </c>
      <c r="M623" s="14">
        <f t="shared" ca="1" si="61"/>
        <v>1</v>
      </c>
      <c r="N623" s="2" t="str">
        <f>VLOOKUP(P623,[1]Кафедры!$A$2:$E$587,5,0)</f>
        <v>ИГО</v>
      </c>
      <c r="O623" s="2" t="s">
        <v>282</v>
      </c>
      <c r="P623" s="2">
        <v>35</v>
      </c>
      <c r="Q623" s="2" t="str">
        <f>VLOOKUP(P623,[1]Кафедры!$A$2:$D$587,3,0)</f>
        <v>ПОиД</v>
      </c>
      <c r="R623" s="2" t="str">
        <f>VLOOKUP(P623,[1]Кафедры!$A$2:$D$587,4,0)</f>
        <v>Великанова С.С.</v>
      </c>
      <c r="S623" s="15" t="s">
        <v>38</v>
      </c>
      <c r="T623" s="2"/>
      <c r="U623" s="2"/>
      <c r="V623" s="17">
        <v>45536</v>
      </c>
      <c r="W623" s="2" t="s">
        <v>648</v>
      </c>
      <c r="X623" s="17">
        <f t="shared" si="62"/>
        <v>46265</v>
      </c>
      <c r="Y623" s="2" t="str">
        <f>IFERROR(IF(B623="ФГОС ВО",VLOOKUP(E623,'[1]Науч.спец-ФГОС-кафедра'!$G$3:$H$52,2,0),VLOOKUP(F623,'[1]Науч.спец-ФГОС-кафедра'!$A$3:$H$52,8,0)),"")</f>
        <v/>
      </c>
      <c r="Z623" s="18">
        <v>12</v>
      </c>
      <c r="AA623" s="15" t="str">
        <f>IF(B623="ФГОС 3++",VLOOKUP(F623,'[1]Справочник ФГОС ВО'!$C$2:$K$126,9,0),"")</f>
        <v xml:space="preserve"> </v>
      </c>
      <c r="AB623" s="20"/>
      <c r="AC623" s="6" t="str">
        <f>IF(AND(G623="асп",B623="ФГОС ВО"),VLOOKUP(K623,'[1]Науч.спец-ФГОС-кафедра'!$F$2:$S$52,14,0),"")</f>
        <v/>
      </c>
      <c r="AD623" s="14">
        <f t="shared" si="63"/>
        <v>2026</v>
      </c>
      <c r="AE623" s="14"/>
      <c r="AF623" s="6"/>
    </row>
    <row r="624" spans="1:32" ht="38.25">
      <c r="A624" s="5" t="str">
        <f t="shared" si="60"/>
        <v>44.00.00</v>
      </c>
      <c r="B624" s="6" t="s">
        <v>32</v>
      </c>
      <c r="C624" s="7" t="str">
        <f t="shared" si="58"/>
        <v/>
      </c>
      <c r="D624" s="8" t="str">
        <f t="shared" si="59"/>
        <v/>
      </c>
      <c r="E624" s="9" t="str">
        <f>IFERROR(VLOOKUP(F624,'[1]ФГОС ВПО-ФГОС ВО'!$A$2:$C$111,3,0),IF(B624="ФГОС ВО",VLOOKUP([1]Группы!#REF!,'[1]Науч.спец-ФГОС-кафедра'!$F$3:$G$52,2,0),VLOOKUP(J624,'[1]Науч.спец-ФГОС-кафедра'!$B$3:$G$52,6,0)))</f>
        <v>050100</v>
      </c>
      <c r="F624" s="10" t="s">
        <v>445</v>
      </c>
      <c r="G624" s="11" t="s">
        <v>423</v>
      </c>
      <c r="H624" s="12" t="s">
        <v>1084</v>
      </c>
      <c r="I624" s="12" t="s">
        <v>1084</v>
      </c>
      <c r="J624" s="13" t="str">
        <f>IF(B624="ФГТ",VLOOKUP(F624,'[1]Науч.спец-ФГОС-кафедра'!$A$1:$B$52,2,0),VLOOKUP(F624,'[1]ФГОС ВПО-ФГОС ВО'!$A$2:$B$129,2,0))</f>
        <v>Педагогическое образование</v>
      </c>
      <c r="K624" s="13" t="s">
        <v>1085</v>
      </c>
      <c r="L624" s="14">
        <v>2024</v>
      </c>
      <c r="M624" s="14">
        <f t="shared" ca="1" si="61"/>
        <v>1</v>
      </c>
      <c r="N624" s="2" t="str">
        <f>VLOOKUP(P624,[1]Кафедры!$A$2:$E$587,5,0)</f>
        <v>ФФКиСМ</v>
      </c>
      <c r="O624" s="2" t="s">
        <v>324</v>
      </c>
      <c r="P624" s="2">
        <v>21</v>
      </c>
      <c r="Q624" s="2" t="str">
        <f>VLOOKUP(P624,[1]Кафедры!$A$2:$D$587,3,0)</f>
        <v>ФК</v>
      </c>
      <c r="R624" s="2" t="str">
        <f>VLOOKUP(P624,[1]Кафедры!$A$2:$D$587,4,0)</f>
        <v>Вахитов Р.Р</v>
      </c>
      <c r="S624" s="15" t="s">
        <v>38</v>
      </c>
      <c r="T624" s="2"/>
      <c r="U624" s="2"/>
      <c r="V624" s="17">
        <v>45536</v>
      </c>
      <c r="W624" s="2" t="s">
        <v>648</v>
      </c>
      <c r="X624" s="17">
        <f t="shared" si="62"/>
        <v>46265</v>
      </c>
      <c r="Y624" s="2" t="str">
        <f>IFERROR(IF(B624="ФГОС ВО",VLOOKUP(E624,'[1]Науч.спец-ФГОС-кафедра'!$G$3:$H$52,2,0),VLOOKUP(F624,'[1]Науч.спец-ФГОС-кафедра'!$A$3:$H$52,8,0)),"")</f>
        <v/>
      </c>
      <c r="Z624" s="18">
        <v>12</v>
      </c>
      <c r="AA624" s="15" t="str">
        <f>IF(B624="ФГОС 3++",VLOOKUP(F624,'[1]Справочник ФГОС ВО'!$C$2:$K$126,9,0),"")</f>
        <v xml:space="preserve"> </v>
      </c>
      <c r="AB624" s="20"/>
      <c r="AC624" s="6" t="str">
        <f>IF(AND(G624="асп",B624="ФГОС ВО"),VLOOKUP(K624,'[1]Науч.спец-ФГОС-кафедра'!$F$2:$S$52,14,0),"")</f>
        <v/>
      </c>
      <c r="AD624" s="14">
        <f t="shared" si="63"/>
        <v>2026</v>
      </c>
      <c r="AE624" s="14"/>
      <c r="AF624" s="6"/>
    </row>
    <row r="625" spans="1:32" ht="38.25">
      <c r="A625" s="5" t="str">
        <f t="shared" si="60"/>
        <v>44.00.00</v>
      </c>
      <c r="B625" s="6" t="s">
        <v>32</v>
      </c>
      <c r="C625" s="7" t="str">
        <f t="shared" si="58"/>
        <v/>
      </c>
      <c r="D625" s="8" t="str">
        <f t="shared" si="59"/>
        <v/>
      </c>
      <c r="E625" s="9" t="str">
        <f>IFERROR(VLOOKUP(F625,'[1]ФГОС ВПО-ФГОС ВО'!$A$2:$C$111,3,0),IF(B625="ФГОС ВО",VLOOKUP([1]Группы!K625,'[1]Науч.спец-ФГОС-кафедра'!$F$3:$G$52,2,0),VLOOKUP(J625,'[1]Науч.спец-ФГОС-кафедра'!$B$3:$G$52,6,0)))</f>
        <v>050100</v>
      </c>
      <c r="F625" s="10" t="s">
        <v>445</v>
      </c>
      <c r="G625" s="11" t="s">
        <v>423</v>
      </c>
      <c r="H625" s="56" t="s">
        <v>1086</v>
      </c>
      <c r="I625" s="56" t="s">
        <v>1086</v>
      </c>
      <c r="J625" s="13" t="str">
        <f>IF(B625="ФГТ",VLOOKUP(F625,'[1]Науч.спец-ФГОС-кафедра'!$A$1:$B$52,2,0),VLOOKUP(F625,'[1]ФГОС ВПО-ФГОС ВО'!$A$2:$B$129,2,0))</f>
        <v>Педагогическое образование</v>
      </c>
      <c r="K625" s="13" t="s">
        <v>1087</v>
      </c>
      <c r="L625" s="2">
        <v>2024</v>
      </c>
      <c r="M625" s="14">
        <f t="shared" ca="1" si="61"/>
        <v>1</v>
      </c>
      <c r="N625" s="2" t="str">
        <f>VLOOKUP(P625,[1]Кафедры!$A$2:$E$587,5,0)</f>
        <v>ИГО</v>
      </c>
      <c r="O625" s="2" t="s">
        <v>282</v>
      </c>
      <c r="P625" s="2">
        <v>18</v>
      </c>
      <c r="Q625" s="2" t="str">
        <f>VLOOKUP(P625,[1]Кафедры!$A$2:$D$587,3,0)</f>
        <v>ЯиЛ</v>
      </c>
      <c r="R625" s="2" t="str">
        <f>VLOOKUP(P625,[1]Кафедры!$A$2:$D$587,4,0)</f>
        <v>Рудакова С.В.</v>
      </c>
      <c r="S625" s="15" t="s">
        <v>38</v>
      </c>
      <c r="T625" s="2"/>
      <c r="U625" s="2"/>
      <c r="V625" s="17">
        <v>45536</v>
      </c>
      <c r="W625" s="2" t="s">
        <v>648</v>
      </c>
      <c r="X625" s="17">
        <f t="shared" si="62"/>
        <v>46265</v>
      </c>
      <c r="Y625" s="2" t="str">
        <f>IFERROR(IF(B625="ФГОС ВО",VLOOKUP(E625,'[1]Науч.спец-ФГОС-кафедра'!$G$3:$H$52,2,0),VLOOKUP(F625,'[1]Науч.спец-ФГОС-кафедра'!$A$3:$H$52,8,0)),"")</f>
        <v/>
      </c>
      <c r="Z625" s="18">
        <v>12</v>
      </c>
      <c r="AA625" s="12" t="str">
        <f>IF(B625="ФГОС 3++",VLOOKUP(F625,'[1]Справочник ФГОС ВО'!$C$2:$K$126,9,0),"")</f>
        <v xml:space="preserve"> </v>
      </c>
      <c r="AB625" s="20"/>
      <c r="AC625" s="6" t="str">
        <f>IF(AND(G625="асп",B625="ФГОС ВО"),VLOOKUP(K625,'[1]Науч.спец-ФГОС-кафедра'!$F$2:$S$52,14,0),"")</f>
        <v/>
      </c>
      <c r="AD625" s="14">
        <f t="shared" si="63"/>
        <v>2026</v>
      </c>
      <c r="AE625" s="14"/>
      <c r="AF625" s="6"/>
    </row>
    <row r="626" spans="1:32" ht="51">
      <c r="A626" s="5" t="str">
        <f t="shared" si="60"/>
        <v>44.00.00</v>
      </c>
      <c r="B626" s="6" t="s">
        <v>32</v>
      </c>
      <c r="C626" s="7" t="str">
        <f t="shared" si="58"/>
        <v/>
      </c>
      <c r="D626" s="8" t="str">
        <f t="shared" si="59"/>
        <v/>
      </c>
      <c r="E626" s="9" t="str">
        <f>IFERROR(VLOOKUP(F626,'[1]ФГОС ВПО-ФГОС ВО'!$A$2:$C$111,3,0),IF(B626="ФГОС ВО",VLOOKUP([1]Группы!#REF!,'[1]Науч.спец-ФГОС-кафедра'!$F$3:$G$52,2,0),VLOOKUP(J626,'[1]Науч.спец-ФГОС-кафедра'!$B$3:$G$52,6,0)))</f>
        <v>050100</v>
      </c>
      <c r="F626" s="10" t="s">
        <v>445</v>
      </c>
      <c r="G626" s="11" t="s">
        <v>423</v>
      </c>
      <c r="H626" s="12" t="s">
        <v>1088</v>
      </c>
      <c r="I626" s="12" t="s">
        <v>1088</v>
      </c>
      <c r="J626" s="13" t="str">
        <f>IF(B626="ФГТ",VLOOKUP(F626,'[1]Науч.спец-ФГОС-кафедра'!$A$1:$B$52,2,0),VLOOKUP(F626,'[1]ФГОС ВПО-ФГОС ВО'!$A$2:$B$129,2,0))</f>
        <v>Педагогическое образование</v>
      </c>
      <c r="K626" s="13" t="s">
        <v>1089</v>
      </c>
      <c r="L626" s="14">
        <v>2024</v>
      </c>
      <c r="M626" s="14">
        <f t="shared" ca="1" si="61"/>
        <v>1</v>
      </c>
      <c r="N626" s="2" t="str">
        <f>VLOOKUP(P626,[1]Кафедры!$A$2:$E$587,5,0)</f>
        <v>ИГО</v>
      </c>
      <c r="O626" s="2" t="s">
        <v>55</v>
      </c>
      <c r="P626" s="2">
        <v>48</v>
      </c>
      <c r="Q626" s="2" t="str">
        <f>VLOOKUP(P626,[1]Кафедры!$A$2:$D$587,3,0)</f>
        <v>ЛиП</v>
      </c>
      <c r="R626" s="2" t="str">
        <f>VLOOKUP(P626,[1]Кафедры!$A$2:$D$587,4,0)</f>
        <v>Акашева Т.В.</v>
      </c>
      <c r="S626" s="15" t="s">
        <v>278</v>
      </c>
      <c r="T626" s="6"/>
      <c r="U626" s="2"/>
      <c r="V626" s="17">
        <v>45566</v>
      </c>
      <c r="W626" s="2" t="s">
        <v>426</v>
      </c>
      <c r="X626" s="17">
        <f t="shared" si="62"/>
        <v>46418</v>
      </c>
      <c r="Y626" s="2" t="str">
        <f>IFERROR(IF(B626="ФГОС ВО",VLOOKUP(E626,'[1]Науч.спец-ФГОС-кафедра'!$G$3:$H$52,2,0),VLOOKUP(F626,'[1]Науч.спец-ФГОС-кафедра'!$A$3:$H$52,8,0)),"")</f>
        <v/>
      </c>
      <c r="Z626" s="18">
        <v>12</v>
      </c>
      <c r="AA626" s="15" t="str">
        <f>IF(B626="ФГОС 3++",VLOOKUP(F626,'[1]Справочник ФГОС ВО'!$C$2:$K$126,9,0),"")</f>
        <v xml:space="preserve"> </v>
      </c>
      <c r="AB626" s="20"/>
      <c r="AC626" s="6" t="str">
        <f>IF(AND(G626="асп",B626="ФГОС ВО"),VLOOKUP(K626,'[1]Науч.спец-ФГОС-кафедра'!$F$2:$S$52,14,0),"")</f>
        <v/>
      </c>
      <c r="AD626" s="14">
        <f t="shared" si="63"/>
        <v>2027</v>
      </c>
      <c r="AE626" s="14"/>
      <c r="AF626" s="6"/>
    </row>
    <row r="627" spans="1:32" ht="30">
      <c r="A627" s="5" t="str">
        <f t="shared" si="60"/>
        <v>44.00.00</v>
      </c>
      <c r="B627" s="6" t="s">
        <v>32</v>
      </c>
      <c r="C627" s="7" t="str">
        <f t="shared" si="58"/>
        <v/>
      </c>
      <c r="D627" s="8" t="str">
        <f t="shared" si="59"/>
        <v/>
      </c>
      <c r="E627" s="9" t="str">
        <f>IFERROR(VLOOKUP(F627,'[1]ФГОС ВПО-ФГОС ВО'!$A$2:$C$111,3,0),IF(B627="ФГОС ВО",VLOOKUP([1]Группы!#REF!,'[1]Науч.спец-ФГОС-кафедра'!$F$3:$G$52,2,0),VLOOKUP(J627,'[1]Науч.спец-ФГОС-кафедра'!$B$3:$G$52,6,0)))</f>
        <v>050400</v>
      </c>
      <c r="F627" s="10" t="s">
        <v>448</v>
      </c>
      <c r="G627" s="11" t="s">
        <v>423</v>
      </c>
      <c r="H627" s="56" t="s">
        <v>1090</v>
      </c>
      <c r="I627" s="56" t="s">
        <v>1090</v>
      </c>
      <c r="J627" s="13" t="str">
        <f>IF(B627="ФГТ",VLOOKUP(F627,'[1]Науч.спец-ФГОС-кафедра'!$A$1:$B$52,2,0),VLOOKUP(F627,'[1]ФГОС ВПО-ФГОС ВО'!$A$2:$B$129,2,0))</f>
        <v>Психолого-педагогическое образование</v>
      </c>
      <c r="K627" s="13" t="s">
        <v>450</v>
      </c>
      <c r="L627" s="2">
        <v>2024</v>
      </c>
      <c r="M627" s="14">
        <f t="shared" ca="1" si="61"/>
        <v>1</v>
      </c>
      <c r="N627" s="2" t="str">
        <f>VLOOKUP(P627,[1]Кафедры!$A$2:$E$587,5,0)</f>
        <v>ИГО</v>
      </c>
      <c r="O627" s="2" t="s">
        <v>55</v>
      </c>
      <c r="P627" s="1">
        <v>46</v>
      </c>
      <c r="Q627" s="2" t="str">
        <f>VLOOKUP(P627,[1]Кафедры!$A$2:$D$587,3,0)</f>
        <v>Психологии</v>
      </c>
      <c r="R627" s="2" t="str">
        <f>VLOOKUP(P627,[1]Кафедры!$A$2:$D$587,4,0)</f>
        <v>Степанова О.П.</v>
      </c>
      <c r="S627" s="15" t="s">
        <v>278</v>
      </c>
      <c r="T627" s="2"/>
      <c r="U627" s="2"/>
      <c r="V627" s="17">
        <v>45566</v>
      </c>
      <c r="W627" s="2" t="s">
        <v>426</v>
      </c>
      <c r="X627" s="17">
        <f t="shared" si="62"/>
        <v>46418</v>
      </c>
      <c r="Y627" s="2" t="str">
        <f>IFERROR(IF(B627="ФГОС ВО",VLOOKUP(E627,'[1]Науч.спец-ФГОС-кафедра'!$G$3:$H$52,2,0),VLOOKUP(F627,'[1]Науч.спец-ФГОС-кафедра'!$A$3:$H$52,8,0)),"")</f>
        <v/>
      </c>
      <c r="Z627" s="18">
        <v>19</v>
      </c>
      <c r="AA627" s="15" t="str">
        <f>IF(B627="ФГОС 3++",VLOOKUP(F627,'[1]Справочник ФГОС ВО'!$C$2:$K$126,9,0),"")</f>
        <v xml:space="preserve"> </v>
      </c>
      <c r="AB627" s="20"/>
      <c r="AC627" s="6" t="str">
        <f>IF(AND(G627="асп",B627="ФГОС ВО"),VLOOKUP(K627,'[1]Науч.спец-ФГОС-кафедра'!$F$2:$S$52,14,0),"")</f>
        <v/>
      </c>
      <c r="AD627" s="14">
        <f t="shared" si="63"/>
        <v>2027</v>
      </c>
      <c r="AE627" s="14"/>
      <c r="AF627" s="6"/>
    </row>
    <row r="628" spans="1:32" ht="30">
      <c r="A628" s="5" t="str">
        <f t="shared" si="60"/>
        <v>44.00.00</v>
      </c>
      <c r="B628" s="6" t="s">
        <v>32</v>
      </c>
      <c r="C628" s="7" t="str">
        <f t="shared" si="58"/>
        <v/>
      </c>
      <c r="D628" s="8" t="str">
        <f t="shared" si="59"/>
        <v/>
      </c>
      <c r="E628" s="9" t="str">
        <f>IFERROR(VLOOKUP(F628,'[1]ФГОС ВПО-ФГОС ВО'!$A$2:$C$111,3,0),IF(B628="ФГОС ВО",VLOOKUP([1]Группы!#REF!,'[1]Науч.спец-ФГОС-кафедра'!$F$3:$G$52,2,0),VLOOKUP(J628,'[1]Науч.спец-ФГОС-кафедра'!$B$3:$G$52,6,0)))</f>
        <v>050400</v>
      </c>
      <c r="F628" s="10" t="s">
        <v>448</v>
      </c>
      <c r="G628" s="11" t="s">
        <v>423</v>
      </c>
      <c r="H628" s="56" t="s">
        <v>1091</v>
      </c>
      <c r="I628" s="56" t="s">
        <v>1091</v>
      </c>
      <c r="J628" s="13" t="str">
        <f>IF(B628="ФГТ",VLOOKUP(F628,'[1]Науч.спец-ФГОС-кафедра'!$A$1:$B$52,2,0),VLOOKUP(F628,'[1]ФГОС ВПО-ФГОС ВО'!$A$2:$B$129,2,0))</f>
        <v>Психолого-педагогическое образование</v>
      </c>
      <c r="K628" s="13" t="s">
        <v>1092</v>
      </c>
      <c r="L628" s="2">
        <v>2024</v>
      </c>
      <c r="M628" s="14">
        <f t="shared" ca="1" si="61"/>
        <v>1</v>
      </c>
      <c r="N628" s="2" t="str">
        <f>VLOOKUP(P628,[1]Кафедры!$A$2:$E$587,5,0)</f>
        <v>ИГО</v>
      </c>
      <c r="O628" s="2" t="s">
        <v>55</v>
      </c>
      <c r="P628" s="1">
        <v>51</v>
      </c>
      <c r="Q628" s="2" t="str">
        <f>VLOOKUP(P628,[1]Кафедры!$A$2:$D$587,3,0)</f>
        <v>СРиППО</v>
      </c>
      <c r="R628" s="2" t="str">
        <f>VLOOKUP(P628,[1]Кафедры!$A$2:$D$587,4,0)</f>
        <v>Олейник Е.В.</v>
      </c>
      <c r="S628" s="15" t="s">
        <v>278</v>
      </c>
      <c r="T628" s="2"/>
      <c r="U628" s="2"/>
      <c r="V628" s="17">
        <v>45566</v>
      </c>
      <c r="W628" s="2" t="s">
        <v>426</v>
      </c>
      <c r="X628" s="17">
        <f t="shared" si="62"/>
        <v>46418</v>
      </c>
      <c r="Y628" s="2" t="str">
        <f>IFERROR(IF(B628="ФГОС ВО",VLOOKUP(E628,'[1]Науч.спец-ФГОС-кафедра'!$G$3:$H$52,2,0),VLOOKUP(F628,'[1]Науч.спец-ФГОС-кафедра'!$A$3:$H$52,8,0)),"")</f>
        <v/>
      </c>
      <c r="Z628" s="18">
        <v>20</v>
      </c>
      <c r="AA628" s="15" t="str">
        <f>IF(B628="ФГОС 3++",VLOOKUP(F628,'[1]Справочник ФГОС ВО'!$C$2:$K$126,9,0),"")</f>
        <v xml:space="preserve"> </v>
      </c>
      <c r="AB628" s="20"/>
      <c r="AC628" s="6" t="str">
        <f>IF(AND(G628="асп",B628="ФГОС ВО"),VLOOKUP(K628,'[1]Науч.спец-ФГОС-кафедра'!$F$2:$S$52,14,0),"")</f>
        <v/>
      </c>
      <c r="AD628" s="14">
        <f t="shared" si="63"/>
        <v>2027</v>
      </c>
      <c r="AE628" s="14"/>
      <c r="AF628" s="6"/>
    </row>
    <row r="629" spans="1:32" ht="25.5">
      <c r="A629" s="5" t="str">
        <f t="shared" si="60"/>
        <v>44.00.00</v>
      </c>
      <c r="B629" s="6" t="s">
        <v>32</v>
      </c>
      <c r="C629" s="7" t="str">
        <f t="shared" si="58"/>
        <v/>
      </c>
      <c r="D629" s="8" t="str">
        <f t="shared" si="59"/>
        <v/>
      </c>
      <c r="E629" s="9" t="str">
        <f>IFERROR(VLOOKUP(F629,'[1]ФГОС ВПО-ФГОС ВО'!$A$2:$C$111,3,0),IF(B629="ФГОС ВО",VLOOKUP([1]Группы!#REF!,'[1]Науч.спец-ФГОС-кафедра'!$F$3:$G$52,2,0),VLOOKUP(J629,'[1]Науч.спец-ФГОС-кафедра'!$B$3:$G$52,6,0)))</f>
        <v>050400</v>
      </c>
      <c r="F629" s="10" t="s">
        <v>448</v>
      </c>
      <c r="G629" s="11" t="s">
        <v>423</v>
      </c>
      <c r="H629" s="56" t="s">
        <v>1093</v>
      </c>
      <c r="I629" s="56" t="s">
        <v>1093</v>
      </c>
      <c r="J629" s="13" t="str">
        <f>IF(B629="ФГТ",VLOOKUP(F629,'[1]Науч.спец-ФГОС-кафедра'!$A$1:$B$52,2,0),VLOOKUP(F629,'[1]ФГОС ВПО-ФГОС ВО'!$A$2:$B$129,2,0))</f>
        <v>Психолого-педагогическое образование</v>
      </c>
      <c r="K629" s="13" t="s">
        <v>1092</v>
      </c>
      <c r="L629" s="2">
        <v>2024</v>
      </c>
      <c r="M629" s="14">
        <f t="shared" ca="1" si="61"/>
        <v>1</v>
      </c>
      <c r="N629" s="2" t="str">
        <f>VLOOKUP(P629,[1]Кафедры!$A$2:$E$587,5,0)</f>
        <v>ИГО</v>
      </c>
      <c r="O629" s="2" t="s">
        <v>282</v>
      </c>
      <c r="P629" s="1">
        <v>51</v>
      </c>
      <c r="Q629" s="2" t="str">
        <f>VLOOKUP(P629,[1]Кафедры!$A$2:$D$587,3,0)</f>
        <v>СРиППО</v>
      </c>
      <c r="R629" s="2" t="str">
        <f>VLOOKUP(P629,[1]Кафедры!$A$2:$D$587,4,0)</f>
        <v>Олейник Е.В.</v>
      </c>
      <c r="S629" s="15" t="s">
        <v>38</v>
      </c>
      <c r="T629" s="2"/>
      <c r="U629" s="2"/>
      <c r="V629" s="17">
        <v>45536</v>
      </c>
      <c r="W629" s="2" t="s">
        <v>648</v>
      </c>
      <c r="X629" s="17">
        <f t="shared" si="62"/>
        <v>46265</v>
      </c>
      <c r="Y629" s="2" t="str">
        <f>IFERROR(IF(B629="ФГОС ВО",VLOOKUP(E629,'[1]Науч.спец-ФГОС-кафедра'!$G$3:$H$52,2,0),VLOOKUP(F629,'[1]Науч.спец-ФГОС-кафедра'!$A$3:$H$52,8,0)),"")</f>
        <v/>
      </c>
      <c r="Z629" s="18">
        <v>10</v>
      </c>
      <c r="AA629" s="15" t="str">
        <f>IF(B629="ФГОС 3++",VLOOKUP(F629,'[1]Справочник ФГОС ВО'!$C$2:$K$126,9,0),"")</f>
        <v xml:space="preserve"> </v>
      </c>
      <c r="AB629" s="20"/>
      <c r="AC629" s="6" t="str">
        <f>IF(AND(G629="асп",B629="ФГОС ВО"),VLOOKUP(K629,'[1]Науч.спец-ФГОС-кафедра'!$F$2:$S$52,14,0),"")</f>
        <v/>
      </c>
      <c r="AD629" s="14">
        <f t="shared" si="63"/>
        <v>2026</v>
      </c>
      <c r="AE629" s="14"/>
      <c r="AF629" s="6"/>
    </row>
    <row r="630" spans="1:32" ht="30">
      <c r="A630" s="5" t="str">
        <f t="shared" si="60"/>
        <v>44.00.00</v>
      </c>
      <c r="B630" s="6" t="s">
        <v>32</v>
      </c>
      <c r="C630" s="7" t="str">
        <f t="shared" si="58"/>
        <v/>
      </c>
      <c r="D630" s="8" t="str">
        <f t="shared" si="59"/>
        <v/>
      </c>
      <c r="E630" s="9" t="str">
        <f>IFERROR(VLOOKUP(F630,'[1]ФГОС ВПО-ФГОС ВО'!$A$2:$C$111,3,0),IF(B630="ФГОС ВО",VLOOKUP([1]Группы!#REF!,'[1]Науч.спец-ФГОС-кафедра'!$F$3:$G$52,2,0),VLOOKUP(J630,'[1]Науч.спец-ФГОС-кафедра'!$B$3:$G$52,6,0)))</f>
        <v>050400</v>
      </c>
      <c r="F630" s="10" t="s">
        <v>448</v>
      </c>
      <c r="G630" s="11" t="s">
        <v>423</v>
      </c>
      <c r="H630" s="56" t="s">
        <v>1094</v>
      </c>
      <c r="I630" s="56" t="s">
        <v>1094</v>
      </c>
      <c r="J630" s="13" t="str">
        <f>IF(B630="ФГТ",VLOOKUP(F630,'[1]Науч.спец-ФГОС-кафедра'!$A$1:$B$52,2,0),VLOOKUP(F630,'[1]ФГОС ВПО-ФГОС ВО'!$A$2:$B$129,2,0))</f>
        <v>Психолого-педагогическое образование</v>
      </c>
      <c r="K630" s="13" t="s">
        <v>453</v>
      </c>
      <c r="L630" s="1">
        <v>2024</v>
      </c>
      <c r="M630" s="14">
        <f t="shared" ca="1" si="61"/>
        <v>1</v>
      </c>
      <c r="N630" s="2" t="str">
        <f>VLOOKUP(P630,[1]Кафедры!$A$2:$E$587,5,0)</f>
        <v>ИГО</v>
      </c>
      <c r="O630" s="2" t="s">
        <v>55</v>
      </c>
      <c r="P630" s="1">
        <v>46</v>
      </c>
      <c r="Q630" s="2" t="str">
        <f>VLOOKUP(P630,[1]Кафедры!$A$2:$D$587,3,0)</f>
        <v>Психологии</v>
      </c>
      <c r="R630" s="2" t="str">
        <f>VLOOKUP(P630,[1]Кафедры!$A$2:$D$587,4,0)</f>
        <v>Степанова О.П.</v>
      </c>
      <c r="S630" s="15" t="s">
        <v>278</v>
      </c>
      <c r="T630" s="2"/>
      <c r="U630" s="2"/>
      <c r="V630" s="17">
        <v>45566</v>
      </c>
      <c r="W630" s="2" t="s">
        <v>426</v>
      </c>
      <c r="X630" s="17">
        <f t="shared" si="62"/>
        <v>46418</v>
      </c>
      <c r="Y630" s="2" t="str">
        <f>IFERROR(IF(B630="ФГОС ВО",VLOOKUP(E630,'[1]Науч.спец-ФГОС-кафедра'!$G$3:$H$52,2,0),VLOOKUP(F630,'[1]Науч.спец-ФГОС-кафедра'!$A$3:$H$52,8,0)),"")</f>
        <v/>
      </c>
      <c r="Z630" s="18">
        <v>32</v>
      </c>
      <c r="AA630" s="15" t="str">
        <f>IF(B630="ФГОС 3++",VLOOKUP(F630,'[1]Справочник ФГОС ВО'!$C$2:$K$126,9,0),"")</f>
        <v xml:space="preserve"> </v>
      </c>
      <c r="AB630" s="20"/>
      <c r="AC630" s="6" t="str">
        <f>IF(AND(G630="асп",B630="ФГОС ВО"),VLOOKUP(K630,'[1]Науч.спец-ФГОС-кафедра'!$F$2:$S$52,14,0),"")</f>
        <v/>
      </c>
      <c r="AD630" s="14">
        <f t="shared" si="63"/>
        <v>2027</v>
      </c>
      <c r="AE630" s="14"/>
      <c r="AF630" s="6"/>
    </row>
    <row r="631" spans="1:32" ht="38.25">
      <c r="A631" s="5" t="str">
        <f t="shared" si="60"/>
        <v>44.00.00</v>
      </c>
      <c r="B631" s="6" t="s">
        <v>32</v>
      </c>
      <c r="C631" s="7" t="str">
        <f t="shared" si="58"/>
        <v/>
      </c>
      <c r="D631" s="8" t="str">
        <f t="shared" si="59"/>
        <v/>
      </c>
      <c r="E631" s="9" t="str">
        <f>IFERROR(VLOOKUP(F631,'[1]ФГОС ВПО-ФГОС ВО'!$A$2:$C$111,3,0),IF(B631="ФГОС ВО",VLOOKUP([1]Группы!#REF!,'[1]Науч.спец-ФГОС-кафедра'!$F$3:$G$52,2,0),VLOOKUP(J631,'[1]Науч.спец-ФГОС-кафедра'!$B$3:$G$52,6,0)))</f>
        <v>050700</v>
      </c>
      <c r="F631" s="10" t="s">
        <v>456</v>
      </c>
      <c r="G631" s="11" t="s">
        <v>423</v>
      </c>
      <c r="H631" s="12" t="s">
        <v>1095</v>
      </c>
      <c r="I631" s="12" t="s">
        <v>1095</v>
      </c>
      <c r="J631" s="13" t="str">
        <f>IF(B631="ФГТ",VLOOKUP(F631,'[1]Науч.спец-ФГОС-кафедра'!$A$1:$B$52,2,0),VLOOKUP(F631,'[1]ФГОС ВПО-ФГОС ВО'!$A$2:$B$129,2,0))</f>
        <v>Специальное (дефектологическое) образование</v>
      </c>
      <c r="K631" s="13" t="s">
        <v>458</v>
      </c>
      <c r="L631" s="1">
        <v>2024</v>
      </c>
      <c r="M631" s="14">
        <f t="shared" ca="1" si="61"/>
        <v>1</v>
      </c>
      <c r="N631" s="2" t="str">
        <f>VLOOKUP(P631,[1]Кафедры!$A$2:$E$587,5,0)</f>
        <v>ИГО</v>
      </c>
      <c r="O631" s="2" t="s">
        <v>55</v>
      </c>
      <c r="P631" s="1">
        <v>16</v>
      </c>
      <c r="Q631" s="2" t="str">
        <f>VLOOKUP(P631,[1]Кафедры!$A$2:$D$587,3,0)</f>
        <v>ДиСО</v>
      </c>
      <c r="R631" s="2" t="str">
        <f>VLOOKUP(P631,[1]Кафедры!$A$2:$D$587,4,0)</f>
        <v>Чернобровкин В.А.</v>
      </c>
      <c r="S631" s="15" t="s">
        <v>278</v>
      </c>
      <c r="T631" s="2"/>
      <c r="U631" s="2"/>
      <c r="V631" s="17">
        <v>45566</v>
      </c>
      <c r="W631" s="2" t="s">
        <v>426</v>
      </c>
      <c r="X631" s="17">
        <f t="shared" si="62"/>
        <v>46418</v>
      </c>
      <c r="Y631" s="2" t="str">
        <f>IFERROR(IF(B631="ФГОС ВО",VLOOKUP(E631,'[1]Науч.спец-ФГОС-кафедра'!$G$3:$H$52,2,0),VLOOKUP(F631,'[1]Науч.спец-ФГОС-кафедра'!$A$3:$H$52,8,0)),"")</f>
        <v/>
      </c>
      <c r="Z631" s="18">
        <v>22</v>
      </c>
      <c r="AA631" s="15" t="str">
        <f>IF(B631="ФГОС 3++",VLOOKUP(F631,'[1]Справочник ФГОС ВО'!$C$2:$K$126,9,0),"")</f>
        <v xml:space="preserve"> </v>
      </c>
      <c r="AB631" s="20"/>
      <c r="AC631" s="6" t="str">
        <f>IF(AND(G631="асп",B631="ФГОС ВО"),VLOOKUP(K631,'[1]Науч.спец-ФГОС-кафедра'!$F$2:$S$52,14,0),"")</f>
        <v/>
      </c>
      <c r="AD631" s="14">
        <f t="shared" si="63"/>
        <v>2027</v>
      </c>
      <c r="AE631" s="14"/>
      <c r="AF631" s="6"/>
    </row>
    <row r="632" spans="1:32" ht="30">
      <c r="A632" s="5" t="str">
        <f t="shared" si="60"/>
        <v>45.00.00</v>
      </c>
      <c r="B632" s="6" t="s">
        <v>32</v>
      </c>
      <c r="C632" s="7" t="str">
        <f t="shared" si="58"/>
        <v/>
      </c>
      <c r="D632" s="8" t="str">
        <f t="shared" si="59"/>
        <v/>
      </c>
      <c r="E632" s="9" t="str">
        <f>IFERROR(VLOOKUP(F632,'[1]ФГОС ВПО-ФГОС ВО'!$A$2:$C$111,3,0),IF(B632="ФГОС ВО",VLOOKUP([1]Группы!#REF!,'[1]Науч.спец-ФГОС-кафедра'!$F$3:$G$52,2,0),VLOOKUP(J632,'[1]Науч.спец-ФГОС-кафедра'!$B$3:$G$52,6,0)))</f>
        <v>035700</v>
      </c>
      <c r="F632" s="10" t="s">
        <v>462</v>
      </c>
      <c r="G632" s="11" t="s">
        <v>423</v>
      </c>
      <c r="H632" s="12" t="s">
        <v>1096</v>
      </c>
      <c r="I632" s="12" t="s">
        <v>1096</v>
      </c>
      <c r="J632" s="13" t="str">
        <f>IF(B632="ФГТ",VLOOKUP(F632,'[1]Науч.спец-ФГОС-кафедра'!$A$1:$B$52,2,0),VLOOKUP(F632,'[1]ФГОС ВПО-ФГОС ВО'!$A$2:$B$129,2,0))</f>
        <v>Лингвистика</v>
      </c>
      <c r="K632" s="21" t="s">
        <v>464</v>
      </c>
      <c r="L632" s="1">
        <v>2024</v>
      </c>
      <c r="M632" s="14">
        <f t="shared" ca="1" si="61"/>
        <v>1</v>
      </c>
      <c r="N632" s="2" t="str">
        <f>VLOOKUP(P632,[1]Кафедры!$A$2:$E$587,5,0)</f>
        <v>ИГО</v>
      </c>
      <c r="O632" s="2" t="s">
        <v>55</v>
      </c>
      <c r="P632" s="14">
        <v>48</v>
      </c>
      <c r="Q632" s="2" t="str">
        <f>VLOOKUP(P632,[1]Кафедры!$A$2:$D$499,3,0)</f>
        <v>ЛиП</v>
      </c>
      <c r="R632" s="2" t="str">
        <f>VLOOKUP(P632,[1]Кафедры!$A$2:$D$587,4,0)</f>
        <v>Акашева Т.В.</v>
      </c>
      <c r="S632" s="15" t="s">
        <v>278</v>
      </c>
      <c r="T632" s="2"/>
      <c r="U632" s="2"/>
      <c r="V632" s="17">
        <v>45566</v>
      </c>
      <c r="W632" s="2" t="s">
        <v>426</v>
      </c>
      <c r="X632" s="17">
        <f t="shared" si="62"/>
        <v>46418</v>
      </c>
      <c r="Y632" s="2" t="str">
        <f>IFERROR(IF(B632="ФГОС ВО",VLOOKUP(E632,'[1]Науч.спец-ФГОС-кафедра'!$G$3:$H$52,2,0),VLOOKUP(F632,'[1]Науч.спец-ФГОС-кафедра'!$A$3:$H$52,8,0)),"")</f>
        <v/>
      </c>
      <c r="Z632" s="18">
        <v>12</v>
      </c>
      <c r="AA632" s="15" t="str">
        <f>IF(B632="ФГОС 3++",VLOOKUP(F632,'[1]Справочник ФГОС ВО'!$C$2:$K$126,9,0),"")</f>
        <v xml:space="preserve"> </v>
      </c>
      <c r="AB632" s="20"/>
      <c r="AC632" s="6" t="str">
        <f>IF(AND(G632="асп",B632="ФГОС ВО"),VLOOKUP(K632,'[1]Науч.спец-ФГОС-кафедра'!$F$2:$S$52,14,0),"")</f>
        <v/>
      </c>
      <c r="AD632" s="14">
        <f t="shared" si="63"/>
        <v>2027</v>
      </c>
      <c r="AE632" s="14"/>
      <c r="AF632" s="6"/>
    </row>
    <row r="633" spans="1:32" ht="30">
      <c r="A633" s="5" t="str">
        <f t="shared" si="60"/>
        <v>46.00.00</v>
      </c>
      <c r="B633" s="6" t="s">
        <v>32</v>
      </c>
      <c r="C633" s="7" t="str">
        <f t="shared" si="58"/>
        <v/>
      </c>
      <c r="D633" s="8" t="str">
        <f t="shared" si="59"/>
        <v/>
      </c>
      <c r="E633" s="9" t="str">
        <f>IFERROR(VLOOKUP(F633,'[1]ФГОС ВПО-ФГОС ВО'!$A$2:$C$111,3,0),IF(B633="ФГОС ВО",VLOOKUP([1]Группы!#REF!,'[1]Науч.спец-ФГОС-кафедра'!$F$3:$G$52,2,0),VLOOKUP(J633,'[1]Науч.спец-ФГОС-кафедра'!$B$3:$G$52,6,0)))</f>
        <v>030600</v>
      </c>
      <c r="F633" s="10" t="s">
        <v>1097</v>
      </c>
      <c r="G633" s="11" t="s">
        <v>423</v>
      </c>
      <c r="H633" s="12" t="s">
        <v>1098</v>
      </c>
      <c r="I633" s="12" t="s">
        <v>1098</v>
      </c>
      <c r="J633" s="13" t="str">
        <f>IF(B633="ФГТ",VLOOKUP(F633,'[1]Науч.спец-ФГОС-кафедра'!$A$1:$B$52,2,0),VLOOKUP(F633,'[1]ФГОС ВПО-ФГОС ВО'!$A$2:$B$129,2,0))</f>
        <v>История</v>
      </c>
      <c r="K633" s="21" t="s">
        <v>1099</v>
      </c>
      <c r="L633" s="1">
        <v>2024</v>
      </c>
      <c r="M633" s="14">
        <f t="shared" ca="1" si="61"/>
        <v>1</v>
      </c>
      <c r="N633" s="2" t="str">
        <f>VLOOKUP(P633,[1]Кафедры!$A$2:$E$587,5,0)</f>
        <v>ИГО</v>
      </c>
      <c r="O633" s="2" t="s">
        <v>55</v>
      </c>
      <c r="P633" s="14">
        <v>22</v>
      </c>
      <c r="Q633" s="2" t="str">
        <f>VLOOKUP(P633,[1]Кафедры!$A$2:$D$499,3,0)</f>
        <v>ВИ</v>
      </c>
      <c r="R633" s="2" t="str">
        <f>VLOOKUP(P633,[1]Кафедры!$A$2:$D$587,4,0)</f>
        <v>Иванов А.Г.</v>
      </c>
      <c r="S633" s="15" t="s">
        <v>278</v>
      </c>
      <c r="T633" s="2"/>
      <c r="U633" s="2"/>
      <c r="V633" s="17">
        <v>45566</v>
      </c>
      <c r="W633" s="2" t="s">
        <v>426</v>
      </c>
      <c r="X633" s="17">
        <f t="shared" si="62"/>
        <v>46418</v>
      </c>
      <c r="Y633" s="2" t="str">
        <f>IFERROR(IF(B633="ФГОС ВО",VLOOKUP(E633,'[1]Науч.спец-ФГОС-кафедра'!$G$3:$H$52,2,0),VLOOKUP(F633,'[1]Науч.спец-ФГОС-кафедра'!$A$3:$H$52,8,0)),"")</f>
        <v/>
      </c>
      <c r="Z633" s="18">
        <v>12</v>
      </c>
      <c r="AA633" s="15" t="str">
        <f>IF(B633="ФГОС 3++",VLOOKUP(F633,'[1]Справочник ФГОС ВО'!$C$2:$K$126,9,0),"")</f>
        <v xml:space="preserve"> </v>
      </c>
      <c r="AB633" s="20"/>
      <c r="AC633" s="6" t="str">
        <f>IF(AND(G633="асп",B633="ФГОС ВО"),VLOOKUP(K633,'[1]Науч.спец-ФГОС-кафедра'!$F$2:$S$52,14,0),"")</f>
        <v/>
      </c>
      <c r="AD633" s="14">
        <f t="shared" si="63"/>
        <v>2027</v>
      </c>
      <c r="AE633" s="14"/>
      <c r="AF633" s="6"/>
    </row>
    <row r="634" spans="1:32" s="77" customFormat="1" ht="25.5">
      <c r="A634" s="5" t="str">
        <f>IF(B634="ФГТ",MID(F634,1,3)&amp;".0",MID(F634,2,2)&amp;".00.00")</f>
        <v>38.00.00</v>
      </c>
      <c r="B634" s="11" t="s">
        <v>32</v>
      </c>
      <c r="C634" s="36" t="str">
        <f t="shared" si="58"/>
        <v/>
      </c>
      <c r="D634" s="5" t="str">
        <f t="shared" si="59"/>
        <v/>
      </c>
      <c r="E634" s="9" t="str">
        <f>IFERROR(VLOOKUP(F634,'[1]ФГОС ВПО-ФГОС ВО'!$A$2:$C$111,3,0),IF(B634="ФГОС ВО",VLOOKUP([1]Группы!#REF!,'[1]Науч.спец-ФГОС-кафедра'!$F$3:$G$52,2,0),VLOOKUP(J634,'[1]Науч.спец-ФГОС-кафедра'!$B$3:$G$52,6,0)))</f>
        <v>080100</v>
      </c>
      <c r="F634" s="11" t="s">
        <v>283</v>
      </c>
      <c r="G634" s="11" t="s">
        <v>34</v>
      </c>
      <c r="H634" s="37" t="s">
        <v>1100</v>
      </c>
      <c r="I634" s="56" t="s">
        <v>1101</v>
      </c>
      <c r="J634" s="21" t="str">
        <f>IF(B634="ФГТ",VLOOKUP(F634,'[1]Науч.спец-ФГОС-кафедра'!$A$1:$B$52,2,0),VLOOKUP(F634,'[1]ФГОС ВПО-ФГОС ВО'!$A$2:$B$129,2,0))</f>
        <v>Экономика</v>
      </c>
      <c r="K634" s="53" t="s">
        <v>526</v>
      </c>
      <c r="L634" s="1">
        <v>2024</v>
      </c>
      <c r="M634" s="38">
        <f t="shared" ca="1" si="61"/>
        <v>1</v>
      </c>
      <c r="N634" s="1" t="str">
        <f>VLOOKUP(P634,[1]Кафедры!$A$2:$E$587,5,0)</f>
        <v>Филиал</v>
      </c>
      <c r="O634" s="1" t="s">
        <v>119</v>
      </c>
      <c r="P634" s="38">
        <v>73</v>
      </c>
      <c r="Q634" s="1" t="str">
        <f>VLOOKUP(P634,[1]Кафедры!$A$2:$D$587,3,0)</f>
        <v>МиС</v>
      </c>
      <c r="R634" s="1" t="str">
        <f>VLOOKUP(P634,[1]Кафедры!$A$2:$D$587,4,0)</f>
        <v>Усанов М.Ю.</v>
      </c>
      <c r="S634" s="11" t="s">
        <v>56</v>
      </c>
      <c r="T634" s="11"/>
      <c r="U634" s="1"/>
      <c r="V634" s="85">
        <v>45566</v>
      </c>
      <c r="W634" s="1" t="s">
        <v>57</v>
      </c>
      <c r="X634" s="39">
        <f t="shared" si="62"/>
        <v>47361</v>
      </c>
      <c r="Y634" s="1" t="str">
        <f>IFERROR(IF(B634="ФГОС ВО",VLOOKUP(E634,'[1]Науч.спец-ФГОС-кафедра'!$G$3:$H$52,2,0),VLOOKUP(F634,'[1]Науч.спец-ФГОС-кафедра'!$A$3:$H$52,8,0)),"")</f>
        <v/>
      </c>
      <c r="Z634" s="18">
        <v>12</v>
      </c>
      <c r="AA634" s="12" t="str">
        <f>IF(B634="ФГОС 3++",VLOOKUP(F634,'[1]Справочник ФГОС ВО'!$C$2:$K$126,9,0),"")</f>
        <v>Добавлена</v>
      </c>
      <c r="AB634" s="40"/>
      <c r="AC634" s="11" t="str">
        <f>IF(AND(G634="асп",B634="ФГОС ВО"),VLOOKUP(K634,'[1]Науч.спец-ФГОС-кафедра'!$F$2:$S$52,14,0),"")</f>
        <v/>
      </c>
      <c r="AD634" s="38">
        <f t="shared" si="63"/>
        <v>2029</v>
      </c>
      <c r="AE634" s="38" t="s">
        <v>78</v>
      </c>
      <c r="AF634" s="11"/>
    </row>
    <row r="635" spans="1:32" s="77" customFormat="1">
      <c r="A635" s="5" t="str">
        <f>IF(B635="ФГТ",MID(F635,1,3)&amp;".0",MID(F635,2,2)&amp;".00.00")</f>
        <v>44.00.00</v>
      </c>
      <c r="B635" s="11" t="s">
        <v>32</v>
      </c>
      <c r="C635" s="36" t="str">
        <f t="shared" si="58"/>
        <v/>
      </c>
      <c r="D635" s="5" t="str">
        <f t="shared" si="59"/>
        <v/>
      </c>
      <c r="E635" s="9" t="str">
        <f>IFERROR(VLOOKUP(F635,'[1]ФГОС ВПО-ФГОС ВО'!$A$2:$C$111,3,0),IF(B635="ФГОС ВО",VLOOKUP([1]Группы!#REF!,'[1]Науч.спец-ФГОС-кафедра'!$F$3:$G$52,2,0),VLOOKUP(J635,'[1]Науч.спец-ФГОС-кафедра'!$B$3:$G$52,6,0)))</f>
        <v>050100</v>
      </c>
      <c r="F635" s="11" t="s">
        <v>314</v>
      </c>
      <c r="G635" s="11" t="s">
        <v>34</v>
      </c>
      <c r="H635" s="37" t="s">
        <v>1102</v>
      </c>
      <c r="I635" s="11" t="s">
        <v>1102</v>
      </c>
      <c r="J635" s="21" t="str">
        <f>IF(B635="ФГТ",VLOOKUP(F635,'[1]Науч.спец-ФГОС-кафедра'!$A$1:$B$52,2,0),VLOOKUP(F635,'[1]ФГОС ВПО-ФГОС ВО'!$A$2:$B$129,2,0))</f>
        <v>Педагогическое образование</v>
      </c>
      <c r="K635" s="30" t="s">
        <v>317</v>
      </c>
      <c r="L635" s="1">
        <v>2024</v>
      </c>
      <c r="M635" s="38">
        <f t="shared" ca="1" si="61"/>
        <v>1</v>
      </c>
      <c r="N635" s="1" t="str">
        <f>VLOOKUP(P635,[1]Кафедры!$A$2:$E$587,5,0)</f>
        <v>Филиал</v>
      </c>
      <c r="O635" s="1" t="s">
        <v>119</v>
      </c>
      <c r="P635" s="38">
        <v>73</v>
      </c>
      <c r="Q635" s="1" t="str">
        <f>VLOOKUP(P635,[1]Кафедры!$A$2:$D$587,3,0)</f>
        <v>МиС</v>
      </c>
      <c r="R635" s="1" t="str">
        <f>VLOOKUP(P635,[1]Кафедры!$A$2:$D$587,4,0)</f>
        <v>Усанов М.Ю.</v>
      </c>
      <c r="S635" s="11" t="s">
        <v>278</v>
      </c>
      <c r="T635" s="11" t="s">
        <v>841</v>
      </c>
      <c r="U635" s="1"/>
      <c r="V635" s="39">
        <v>45566</v>
      </c>
      <c r="W635" s="1" t="s">
        <v>851</v>
      </c>
      <c r="X635" s="39">
        <f t="shared" si="62"/>
        <v>47208</v>
      </c>
      <c r="Y635" s="1" t="str">
        <f>IFERROR(IF(B635="ФГОС ВО",VLOOKUP(E635,'[1]Науч.спец-ФГОС-кафедра'!$G$3:$H$52,2,0),VLOOKUP(F635,'[1]Науч.спец-ФГОС-кафедра'!$A$3:$H$52,8,0)),"")</f>
        <v/>
      </c>
      <c r="Z635" s="1">
        <v>19</v>
      </c>
      <c r="AA635" s="12" t="str">
        <f>IF(B635="ФГОС 3++",VLOOKUP(F635,'[1]Справочник ФГОС ВО'!$C$2:$K$126,9,0),"")</f>
        <v>Добавлена</v>
      </c>
      <c r="AB635" s="40"/>
      <c r="AC635" s="11" t="str">
        <f>IF(AND(G635="асп",B635="ФГОС ВО"),VLOOKUP(K635,'[1]Науч.спец-ФГОС-кафедра'!$F$2:$S$52,14,0),"")</f>
        <v/>
      </c>
      <c r="AD635" s="38">
        <f t="shared" si="63"/>
        <v>2029</v>
      </c>
      <c r="AE635" s="38" t="s">
        <v>78</v>
      </c>
      <c r="AF635" s="11"/>
    </row>
    <row r="636" spans="1:32" s="99" customFormat="1" ht="30">
      <c r="A636" s="86" t="str">
        <f>IF(B636="ФГТ",MID(F636,1,3)&amp;".0",MID(F636,2,2)&amp;".00.00")</f>
        <v>45.00.00</v>
      </c>
      <c r="B636" s="87" t="s">
        <v>32</v>
      </c>
      <c r="C636" s="88" t="str">
        <f t="shared" ref="C636:C643" si="64">IF(L636=2021,"17.03.21",IF(L636=2020,"26.02.20",IF(L636=2019,"27.02.19",IF(L636=2018,"28.03.18",IF(L636=2017,"29.03.17","")))))</f>
        <v/>
      </c>
      <c r="D636" s="86" t="str">
        <f t="shared" ref="D636:D643" si="65">IF(L636=2021,5,IF(L636=2020,4,IF(L636=2019,2,IF(L636=2018,3,IF(L636=2017,3,"")))))</f>
        <v/>
      </c>
      <c r="E636" s="89" t="str">
        <f>IFERROR(VLOOKUP(F636,'[1]ФГОС ВПО-ФГОС ВО'!$A$2:$C$111,3,0),IF(B636="ФГОС ВО",VLOOKUP([1]Группы!#REF!,'[1]Науч.спец-ФГОС-кафедра'!$F$3:$G$52,2,0),VLOOKUP(J636,'[1]Науч.спец-ФГОС-кафедра'!$B$3:$G$52,6,0)))</f>
        <v>032700</v>
      </c>
      <c r="F636" s="90" t="s">
        <v>381</v>
      </c>
      <c r="G636" s="87" t="s">
        <v>34</v>
      </c>
      <c r="H636" s="91" t="s">
        <v>1103</v>
      </c>
      <c r="I636" s="92" t="s">
        <v>1103</v>
      </c>
      <c r="J636" s="93" t="str">
        <f>IF(B636="ФГТ",VLOOKUP(F636,'[1]Науч.спец-ФГОС-кафедра'!$A$1:$B$52,2,0),VLOOKUP(F636,'[1]ФГОС ВПО-ФГОС ВО'!$A$2:$B$129,2,0))</f>
        <v>Филология</v>
      </c>
      <c r="K636" s="93" t="s">
        <v>384</v>
      </c>
      <c r="L636" s="94">
        <v>2024</v>
      </c>
      <c r="M636" s="95">
        <f t="shared" ca="1" si="61"/>
        <v>1</v>
      </c>
      <c r="N636" s="94" t="str">
        <f>VLOOKUP(P636,[1]Кафедры!$A$2:$E$587,5,0)</f>
        <v>ИГО</v>
      </c>
      <c r="O636" s="94" t="s">
        <v>55</v>
      </c>
      <c r="P636" s="94">
        <v>18</v>
      </c>
      <c r="Q636" s="94" t="str">
        <f>VLOOKUP(P636,[1]Кафедры!$A$2:$D$587,3,0)</f>
        <v>ЯиЛ</v>
      </c>
      <c r="R636" s="94" t="str">
        <f>VLOOKUP(P636,[1]Кафедры!$A$2:$D$587,4,0)</f>
        <v>Рудакова С.В.</v>
      </c>
      <c r="S636" s="92" t="s">
        <v>278</v>
      </c>
      <c r="T636" s="94"/>
      <c r="U636" s="94"/>
      <c r="V636" s="96">
        <v>45566</v>
      </c>
      <c r="W636" s="94" t="s">
        <v>57</v>
      </c>
      <c r="X636" s="96">
        <f t="shared" si="62"/>
        <v>47361</v>
      </c>
      <c r="Y636" s="94" t="str">
        <f>IFERROR(IF(B636="ФГОС ВО",VLOOKUP(E636,'[1]Науч.спец-ФГОС-кафедра'!$G$3:$H$52,2,0),VLOOKUP(F636,'[1]Науч.спец-ФГОС-кафедра'!$A$3:$H$52,8,0)),"")</f>
        <v/>
      </c>
      <c r="Z636" s="18">
        <v>8</v>
      </c>
      <c r="AA636" s="92" t="str">
        <f>IF(B636="ФГОС 3++",VLOOKUP(F636,'[1]Справочник ФГОС ВО'!$C$2:$K$126,9,0),"")</f>
        <v>Добавлена</v>
      </c>
      <c r="AB636" s="97"/>
      <c r="AC636" s="87" t="str">
        <f>IF(AND(G636="асп",B636="ФГОС ВО"),VLOOKUP(K636,'[1]Науч.спец-ФГОС-кафедра'!$F$2:$S$52,14,0),"")</f>
        <v/>
      </c>
      <c r="AD636" s="95">
        <f t="shared" si="63"/>
        <v>2029</v>
      </c>
      <c r="AE636" s="95" t="s">
        <v>78</v>
      </c>
      <c r="AF636" s="98"/>
    </row>
    <row r="637" spans="1:32" s="99" customFormat="1" ht="25.5">
      <c r="A637" s="86" t="str">
        <f>IF(B637="ФГТ",MID(F637,1,3)&amp;".0",MID(F637,2,2)&amp;".00.00")</f>
        <v>44.00.00</v>
      </c>
      <c r="B637" s="87" t="s">
        <v>32</v>
      </c>
      <c r="C637" s="88" t="str">
        <f t="shared" si="64"/>
        <v/>
      </c>
      <c r="D637" s="86" t="str">
        <f t="shared" si="65"/>
        <v/>
      </c>
      <c r="E637" s="89" t="str">
        <f>IFERROR(VLOOKUP(F637,'[1]ФГОС ВПО-ФГОС ВО'!$A$2:$C$111,3,0),IF(B637="ФГОС ВО",VLOOKUP([1]Группы!#REF!,'[1]Науч.спец-ФГОС-кафедра'!$F$3:$G$52,2,0),VLOOKUP(J637,'[1]Науч.спец-ФГОС-кафедра'!$B$3:$G$52,6,0)))</f>
        <v>050100</v>
      </c>
      <c r="F637" s="87" t="s">
        <v>341</v>
      </c>
      <c r="G637" s="87" t="s">
        <v>34</v>
      </c>
      <c r="H637" s="91" t="s">
        <v>1104</v>
      </c>
      <c r="I637" s="91" t="s">
        <v>1104</v>
      </c>
      <c r="J637" s="93" t="str">
        <f>IF(B637="ФГТ",VLOOKUP(F637,'[1]Науч.спец-ФГОС-кафедра'!$A$1:$B$52,2,0),VLOOKUP(F637,'[1]ФГОС ВПО-ФГОС ВО'!$A$2:$B$129,2,0))</f>
        <v>Педагогическое образование (с двумя профилями подготовки)</v>
      </c>
      <c r="K637" s="100" t="s">
        <v>365</v>
      </c>
      <c r="L637" s="94">
        <v>2024</v>
      </c>
      <c r="M637" s="95">
        <f t="shared" ca="1" si="61"/>
        <v>1</v>
      </c>
      <c r="N637" s="94" t="str">
        <f>VLOOKUP(P637,[1]Кафедры!$A$2:$E$587,5,0)</f>
        <v>ИЕиС</v>
      </c>
      <c r="O637" s="94" t="s">
        <v>55</v>
      </c>
      <c r="P637" s="95">
        <v>9</v>
      </c>
      <c r="Q637" s="94" t="str">
        <f>VLOOKUP(P637,[1]Кафедры!$A$2:$D$587,3,0)</f>
        <v>ПМиИ</v>
      </c>
      <c r="R637" s="94" t="str">
        <f>VLOOKUP(P637,[1]Кафедры!$A$2:$D$587,4,0)</f>
        <v>Извеков Ю.А.</v>
      </c>
      <c r="S637" s="87" t="s">
        <v>278</v>
      </c>
      <c r="T637" s="87" t="s">
        <v>841</v>
      </c>
      <c r="U637" s="94"/>
      <c r="V637" s="96">
        <v>45566</v>
      </c>
      <c r="W637" s="94" t="s">
        <v>245</v>
      </c>
      <c r="X637" s="96">
        <f t="shared" si="62"/>
        <v>47726</v>
      </c>
      <c r="Y637" s="94" t="str">
        <f>IFERROR(IF(B637="ФГОС ВО",VLOOKUP(E637,'[1]Науч.спец-ФГОС-кафедра'!$G$3:$H$52,2,0),VLOOKUP(F637,'[1]Науч.спец-ФГОС-кафедра'!$A$3:$H$52,8,0)),"")</f>
        <v/>
      </c>
      <c r="Z637" s="18">
        <v>5</v>
      </c>
      <c r="AA637" s="92" t="str">
        <f>IF(B637="ФГОС 3++",VLOOKUP(F637,'[1]Справочник ФГОС ВО'!$C$2:$K$126,9,0),"")</f>
        <v>Добавлена</v>
      </c>
      <c r="AB637" s="97"/>
      <c r="AC637" s="87" t="str">
        <f>IF(AND(G637="асп",B637="ФГОС ВО"),VLOOKUP(K637,'[1]Науч.спец-ФГОС-кафедра'!$F$2:$S$52,14,0),"")</f>
        <v/>
      </c>
      <c r="AD637" s="95">
        <f t="shared" si="63"/>
        <v>2030</v>
      </c>
      <c r="AE637" s="95" t="s">
        <v>78</v>
      </c>
      <c r="AF637" s="87"/>
    </row>
    <row r="638" spans="1:32" s="99" customFormat="1" ht="30">
      <c r="A638" s="86" t="str">
        <f t="shared" ref="A638:A641" si="66">IF(B638="ФГТ",MID(F638,1,3)&amp;".0",MID(F638,2,2)&amp;".00.00")</f>
        <v>15.00.00</v>
      </c>
      <c r="B638" s="87" t="s">
        <v>32</v>
      </c>
      <c r="C638" s="88" t="str">
        <f t="shared" si="64"/>
        <v/>
      </c>
      <c r="D638" s="86" t="str">
        <f t="shared" si="65"/>
        <v/>
      </c>
      <c r="E638" s="89">
        <f>IFERROR(VLOOKUP(F638,'[1]ФГОС ВПО-ФГОС ВО'!$A$2:$C$111,3,0),IF(B638="ФГОС ВО",VLOOKUP([1]Группы!#REF!,'[1]Науч.спец-ФГОС-кафедра'!$F$3:$G$52,2,0),VLOOKUP(J638,'[1]Науч.спец-ФГОС-кафедра'!$B$3:$G$52,6,0)))</f>
        <v>221000</v>
      </c>
      <c r="F638" s="87" t="s">
        <v>143</v>
      </c>
      <c r="G638" s="87" t="s">
        <v>34</v>
      </c>
      <c r="H638" s="91" t="s">
        <v>1105</v>
      </c>
      <c r="I638" s="87" t="s">
        <v>1105</v>
      </c>
      <c r="J638" s="93" t="str">
        <f>IF(B638="ФГТ",VLOOKUP(F638,'[1]Науч.спец-ФГОС-кафедра'!$A$1:$B$52,2,0),VLOOKUP(F638,'[1]ФГОС ВПО-ФГОС ВО'!$A$2:$B$129,2,0))</f>
        <v>Мехатроника и робототехника</v>
      </c>
      <c r="K638" s="100" t="s">
        <v>146</v>
      </c>
      <c r="L638" s="94">
        <v>2024</v>
      </c>
      <c r="M638" s="95">
        <f t="shared" ca="1" si="61"/>
        <v>1</v>
      </c>
      <c r="N638" s="94" t="str">
        <f>VLOOKUP(P638,[1]Кафедры!$A$2:$E$587,5,0)</f>
        <v>ИЭиАС</v>
      </c>
      <c r="O638" s="94" t="s">
        <v>55</v>
      </c>
      <c r="P638" s="95">
        <v>1</v>
      </c>
      <c r="Q638" s="94" t="str">
        <f>VLOOKUP(P638,[1]Кафедры!$A$2:$D$587,3,0)</f>
        <v>АЭПиМ</v>
      </c>
      <c r="R638" s="94" t="str">
        <f>VLOOKUP(P638,[1]Кафедры!$A$2:$D$587,4,0)</f>
        <v>Николаев А.А.</v>
      </c>
      <c r="S638" s="87" t="s">
        <v>73</v>
      </c>
      <c r="T638" s="87"/>
      <c r="U638" s="94" t="s">
        <v>39</v>
      </c>
      <c r="V638" s="96">
        <v>45566</v>
      </c>
      <c r="W638" s="94" t="s">
        <v>57</v>
      </c>
      <c r="X638" s="96">
        <f t="shared" si="62"/>
        <v>47361</v>
      </c>
      <c r="Y638" s="94" t="str">
        <f>IFERROR(IF(B638="ФГОС ВО",VLOOKUP(E638,'[1]Науч.спец-ФГОС-кафедра'!$G$3:$H$52,2,0),VLOOKUP(F638,'[1]Науч.спец-ФГОС-кафедра'!$A$3:$H$52,8,0)),"")</f>
        <v/>
      </c>
      <c r="Z638" s="18">
        <v>13</v>
      </c>
      <c r="AA638" s="92" t="str">
        <f>IF(B638="ФГОС 3++",VLOOKUP(F638,'[1]Справочник ФГОС ВО'!$C$2:$K$126,9,0),"")</f>
        <v>Добавлена+алгоритмы</v>
      </c>
      <c r="AB638" s="97"/>
      <c r="AC638" s="87" t="str">
        <f>IF(AND(G638="асп",B638="ФГОС ВО"),VLOOKUP(K638,'[1]Науч.спец-ФГОС-кафедра'!$F$2:$S$52,14,0),"")</f>
        <v/>
      </c>
      <c r="AD638" s="95">
        <f t="shared" si="63"/>
        <v>2029</v>
      </c>
      <c r="AE638" s="95" t="s">
        <v>78</v>
      </c>
      <c r="AF638" s="87"/>
    </row>
    <row r="639" spans="1:32" s="99" customFormat="1" ht="30">
      <c r="A639" s="86" t="str">
        <f t="shared" si="66"/>
        <v>13.00.00</v>
      </c>
      <c r="B639" s="87" t="s">
        <v>32</v>
      </c>
      <c r="C639" s="88" t="str">
        <f t="shared" si="64"/>
        <v/>
      </c>
      <c r="D639" s="86" t="str">
        <f t="shared" si="65"/>
        <v/>
      </c>
      <c r="E639" s="89">
        <f>IFERROR(VLOOKUP(F639,'[1]ФГОС ВПО-ФГОС ВО'!$A$2:$C$111,3,0),IF(B639="ФГОС ВО",VLOOKUP([1]Группы!#REF!,'[1]Науч.спец-ФГОС-кафедра'!$F$3:$G$52,2,0),VLOOKUP(J639,'[1]Науч.спец-ФГОС-кафедра'!$B$3:$G$52,6,0)))</f>
        <v>140100</v>
      </c>
      <c r="F639" s="90" t="s">
        <v>108</v>
      </c>
      <c r="G639" s="87" t="s">
        <v>34</v>
      </c>
      <c r="H639" s="91" t="s">
        <v>1106</v>
      </c>
      <c r="I639" s="92" t="s">
        <v>1106</v>
      </c>
      <c r="J639" s="93" t="str">
        <f>IF(B639="ФГТ",VLOOKUP(F639,'[1]Науч.спец-ФГОС-кафедра'!$A$1:$B$52,2,0),VLOOKUP(F639,'[1]ФГОС ВПО-ФГОС ВО'!$A$2:$B$129,2,0))</f>
        <v>Теплоэнергетика и теплотехника</v>
      </c>
      <c r="K639" s="101" t="s">
        <v>111</v>
      </c>
      <c r="L639" s="94">
        <v>2024</v>
      </c>
      <c r="M639" s="95">
        <f t="shared" ca="1" si="61"/>
        <v>1</v>
      </c>
      <c r="N639" s="94" t="str">
        <f>VLOOKUP(P639,[1]Кафедры!$A$2:$E$587,5,0)</f>
        <v>ИЭиАС</v>
      </c>
      <c r="O639" s="94" t="s">
        <v>55</v>
      </c>
      <c r="P639" s="94">
        <v>59</v>
      </c>
      <c r="Q639" s="94" t="str">
        <f>VLOOKUP(P639,[1]Кафедры!$A$2:$D$587,3,0)</f>
        <v>ТиЭС</v>
      </c>
      <c r="R639" s="94" t="str">
        <f>VLOOKUP(P639,[1]Кафедры!$A$2:$D$587,4,0)</f>
        <v>Нешпоренко Е.Г.</v>
      </c>
      <c r="S639" s="92" t="s">
        <v>73</v>
      </c>
      <c r="T639" s="94"/>
      <c r="U639" s="94" t="s">
        <v>39</v>
      </c>
      <c r="V639" s="96">
        <v>45566</v>
      </c>
      <c r="W639" s="94" t="s">
        <v>57</v>
      </c>
      <c r="X639" s="96">
        <f t="shared" si="62"/>
        <v>47361</v>
      </c>
      <c r="Y639" s="94" t="str">
        <f>IFERROR(IF(B639="ФГОС ВО",VLOOKUP(E639,'[1]Науч.спец-ФГОС-кафедра'!$G$3:$H$52,2,0),VLOOKUP(F639,'[1]Науч.спец-ФГОС-кафедра'!$A$3:$H$52,8,0)),"")</f>
        <v/>
      </c>
      <c r="Z639" s="18">
        <v>8</v>
      </c>
      <c r="AA639" s="92" t="str">
        <f>IF(B639="ФГОС 3++",VLOOKUP(F639,'[1]Справочник ФГОС ВО'!$C$2:$K$126,9,0),"")</f>
        <v>Добавлена+алгоритмы</v>
      </c>
      <c r="AB639" s="97"/>
      <c r="AC639" s="87" t="str">
        <f>IF(AND(G639="асп",B639="ФГОС ВО"),VLOOKUP(K639,'[1]Науч.спец-ФГОС-кафедра'!$F$2:$S$52,14,0),"")</f>
        <v/>
      </c>
      <c r="AD639" s="95">
        <f t="shared" si="63"/>
        <v>2029</v>
      </c>
      <c r="AE639" s="95" t="s">
        <v>78</v>
      </c>
      <c r="AF639" s="87"/>
    </row>
    <row r="640" spans="1:32" s="99" customFormat="1" ht="25.5">
      <c r="A640" s="86" t="str">
        <f t="shared" si="66"/>
        <v>15.00.00</v>
      </c>
      <c r="B640" s="87" t="s">
        <v>32</v>
      </c>
      <c r="C640" s="88" t="str">
        <f t="shared" si="64"/>
        <v/>
      </c>
      <c r="D640" s="86" t="str">
        <f t="shared" si="65"/>
        <v/>
      </c>
      <c r="E640" s="89">
        <f>IFERROR(VLOOKUP(F640,'[1]ФГОС ВПО-ФГОС ВО'!$A$2:$C$111,3,0),IF(B640="ФГОС ВО",VLOOKUP([1]Группы!#REF!,'[1]Науч.спец-ФГОС-кафедра'!$F$3:$G$52,2,0),VLOOKUP(J640,'[1]Науч.спец-ФГОС-кафедра'!$B$3:$G$52,6,0)))</f>
        <v>150700</v>
      </c>
      <c r="F640" s="87" t="s">
        <v>129</v>
      </c>
      <c r="G640" s="87" t="s">
        <v>34</v>
      </c>
      <c r="H640" s="91" t="s">
        <v>1107</v>
      </c>
      <c r="I640" s="87" t="s">
        <v>1107</v>
      </c>
      <c r="J640" s="93" t="str">
        <f>IF(B640="ФГТ",VLOOKUP(F640,'[1]Науч.спец-ФГОС-кафедра'!$A$1:$B$52,2,0),VLOOKUP(F640,'[1]ФГОС ВПО-ФГОС ВО'!$A$2:$B$129,2,0))</f>
        <v>Машиностроение</v>
      </c>
      <c r="K640" s="100" t="s">
        <v>964</v>
      </c>
      <c r="L640" s="94">
        <v>2024</v>
      </c>
      <c r="M640" s="95">
        <f t="shared" ca="1" si="61"/>
        <v>1</v>
      </c>
      <c r="N640" s="94" t="str">
        <f>VLOOKUP(P640,[1]Кафедры!$A$2:$E$587,5,0)</f>
        <v>ИММиМ</v>
      </c>
      <c r="O640" s="94" t="s">
        <v>55</v>
      </c>
      <c r="P640" s="95">
        <v>27</v>
      </c>
      <c r="Q640" s="94" t="str">
        <f>VLOOKUP(P640,[1]Кафедры!$A$2:$D$587,3,0)</f>
        <v>МиТОДиМ</v>
      </c>
      <c r="R640" s="94" t="str">
        <f>VLOOKUP(P640,[1]Кафедры!$A$2:$D$587,4,0)</f>
        <v>Платов С.И.</v>
      </c>
      <c r="S640" s="87" t="s">
        <v>73</v>
      </c>
      <c r="T640" s="87"/>
      <c r="U640" s="94"/>
      <c r="V640" s="96">
        <v>45566</v>
      </c>
      <c r="W640" s="94" t="s">
        <v>57</v>
      </c>
      <c r="X640" s="96">
        <f t="shared" si="62"/>
        <v>47361</v>
      </c>
      <c r="Y640" s="94" t="str">
        <f>IFERROR(IF(B640="ФГОС ВО",VLOOKUP(E640,'[1]Науч.спец-ФГОС-кафедра'!$G$3:$H$52,2,0),VLOOKUP(F640,'[1]Науч.спец-ФГОС-кафедра'!$A$3:$H$52,8,0)),"")</f>
        <v/>
      </c>
      <c r="Z640" s="18">
        <v>11</v>
      </c>
      <c r="AA640" s="92" t="str">
        <f>IF(B640="ФГОС 3++",VLOOKUP(F640,'[1]Справочник ФГОС ВО'!$C$2:$K$126,9,0),"")</f>
        <v>Алгоритмы</v>
      </c>
      <c r="AB640" s="97"/>
      <c r="AC640" s="87" t="str">
        <f>IF(AND(G640="асп",B640="ФГОС ВО"),VLOOKUP(K640,'[1]Науч.спец-ФГОС-кафедра'!$F$2:$S$52,14,0),"")</f>
        <v/>
      </c>
      <c r="AD640" s="95">
        <f t="shared" si="63"/>
        <v>2029</v>
      </c>
      <c r="AE640" s="95" t="s">
        <v>78</v>
      </c>
      <c r="AF640" s="87"/>
    </row>
    <row r="641" spans="1:32" s="99" customFormat="1" ht="25.5">
      <c r="A641" s="86" t="str">
        <f t="shared" si="66"/>
        <v>15.00.00</v>
      </c>
      <c r="B641" s="87" t="s">
        <v>32</v>
      </c>
      <c r="C641" s="88" t="str">
        <f t="shared" si="64"/>
        <v/>
      </c>
      <c r="D641" s="86" t="str">
        <f t="shared" si="65"/>
        <v/>
      </c>
      <c r="E641" s="89">
        <f>IFERROR(VLOOKUP(F641,'[1]ФГОС ВПО-ФГОС ВО'!$A$2:$C$111,3,0),IF(B641="ФГОС ВО",VLOOKUP([1]Группы!#REF!,'[1]Науч.спец-ФГОС-кафедра'!$F$3:$G$52,2,0),VLOOKUP(J641,'[1]Науч.спец-ФГОС-кафедра'!$B$3:$G$52,6,0)))</f>
        <v>150700</v>
      </c>
      <c r="F641" s="87" t="s">
        <v>129</v>
      </c>
      <c r="G641" s="87" t="s">
        <v>34</v>
      </c>
      <c r="H641" s="91" t="s">
        <v>1108</v>
      </c>
      <c r="I641" s="87" t="s">
        <v>1108</v>
      </c>
      <c r="J641" s="93" t="str">
        <f>IF(B641="ФГТ",VLOOKUP(F641,'[1]Науч.спец-ФГОС-кафедра'!$A$1:$B$52,2,0),VLOOKUP(F641,'[1]ФГОС ВПО-ФГОС ВО'!$A$2:$B$129,2,0))</f>
        <v>Машиностроение</v>
      </c>
      <c r="K641" s="100" t="s">
        <v>131</v>
      </c>
      <c r="L641" s="94">
        <v>2024</v>
      </c>
      <c r="M641" s="95">
        <f t="shared" ca="1" si="61"/>
        <v>1</v>
      </c>
      <c r="N641" s="94" t="str">
        <f>VLOOKUP(P641,[1]Кафедры!$A$2:$E$587,5,0)</f>
        <v>ИММиМ</v>
      </c>
      <c r="O641" s="94" t="s">
        <v>55</v>
      </c>
      <c r="P641" s="95">
        <v>27</v>
      </c>
      <c r="Q641" s="94" t="str">
        <f>VLOOKUP(P641,[1]Кафедры!$A$2:$D$587,3,0)</f>
        <v>МиТОДиМ</v>
      </c>
      <c r="R641" s="94" t="str">
        <f>VLOOKUP(P641,[1]Кафедры!$A$2:$D$587,4,0)</f>
        <v>Платов С.И.</v>
      </c>
      <c r="S641" s="87" t="s">
        <v>73</v>
      </c>
      <c r="T641" s="87"/>
      <c r="U641" s="94"/>
      <c r="V641" s="96">
        <v>45566</v>
      </c>
      <c r="W641" s="94" t="s">
        <v>57</v>
      </c>
      <c r="X641" s="96">
        <f t="shared" si="62"/>
        <v>47361</v>
      </c>
      <c r="Y641" s="94" t="str">
        <f>IFERROR(IF(B641="ФГОС ВО",VLOOKUP(E641,'[1]Науч.спец-ФГОС-кафедра'!$G$3:$H$52,2,0),VLOOKUP(F641,'[1]Науч.спец-ФГОС-кафедра'!$A$3:$H$52,8,0)),"")</f>
        <v/>
      </c>
      <c r="Z641" s="18">
        <v>9</v>
      </c>
      <c r="AA641" s="92" t="str">
        <f>IF(B641="ФГОС 3++",VLOOKUP(F641,'[1]Справочник ФГОС ВО'!$C$2:$K$126,9,0),"")</f>
        <v>Алгоритмы</v>
      </c>
      <c r="AB641" s="97"/>
      <c r="AC641" s="87" t="str">
        <f>IF(AND(G641="асп",B641="ФГОС ВО"),VLOOKUP(K641,'[1]Науч.спец-ФГОС-кафедра'!$F$2:$S$52,14,0),"")</f>
        <v/>
      </c>
      <c r="AD641" s="95">
        <f t="shared" si="63"/>
        <v>2029</v>
      </c>
      <c r="AE641" s="95" t="s">
        <v>78</v>
      </c>
      <c r="AF641" s="87"/>
    </row>
    <row r="643" spans="1:32">
      <c r="A643" s="102"/>
      <c r="C643" s="103"/>
      <c r="D643" s="104"/>
      <c r="E643" s="105"/>
      <c r="G643" s="43"/>
      <c r="H643" s="43"/>
      <c r="I643" s="43"/>
      <c r="K643" s="107"/>
      <c r="L643" s="108"/>
      <c r="P643" s="108"/>
      <c r="S643" s="43"/>
      <c r="T643" s="43"/>
      <c r="V643" s="110"/>
      <c r="X643" s="110"/>
      <c r="Z643" s="111">
        <f>SUBTOTAL(9,Z2:Z641)</f>
        <v>11110</v>
      </c>
      <c r="AA643"/>
      <c r="AB643"/>
    </row>
    <row r="645" spans="1:32" ht="30">
      <c r="H645" s="50" t="s">
        <v>1109</v>
      </c>
      <c r="I645" s="115"/>
      <c r="K645" s="116" t="s">
        <v>1110</v>
      </c>
      <c r="U645" s="16" t="s">
        <v>1111</v>
      </c>
      <c r="W645" s="62" t="s">
        <v>1112</v>
      </c>
      <c r="Z645" s="16" t="s">
        <v>1113</v>
      </c>
      <c r="AB645" s="24" t="s">
        <v>1114</v>
      </c>
    </row>
    <row r="646" spans="1:32" ht="60">
      <c r="H646" s="23" t="s">
        <v>1115</v>
      </c>
      <c r="I646" s="106"/>
      <c r="K646" s="118" t="s">
        <v>1116</v>
      </c>
    </row>
    <row r="647" spans="1:32">
      <c r="H647" s="91" t="s">
        <v>1117</v>
      </c>
      <c r="I647" s="115"/>
      <c r="K647" s="72" t="s">
        <v>1118</v>
      </c>
    </row>
    <row r="650" spans="1:32">
      <c r="X650" s="120"/>
    </row>
    <row r="652" spans="1:32" ht="14.25" customHeight="1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2025-06-18T12:08:56Z</dcterms:modified>
</cp:coreProperties>
</file>